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7" activeTab="0"/>
  </bookViews>
  <sheets>
    <sheet name="Лист1 - Tаблица 1 - Tаблица 1" sheetId="1" r:id="rId1"/>
    <sheet name="Лист2 - Tаблица 1 - Tаблица 1" sheetId="2" r:id="rId2"/>
    <sheet name="Лист 3 - Unnamed Table - Tаблиц" sheetId="3" r:id="rId3"/>
    <sheet name="Лист1" sheetId="4" r:id="rId4"/>
  </sheets>
  <definedNames>
    <definedName name="_xlnm.Print_Area" localSheetId="0">'Лист1 - Tаблица 1 - Tаблица 1'!$A$1:$X$46</definedName>
  </definedNames>
  <calcPr fullCalcOnLoad="1" refMode="R1C1"/>
</workbook>
</file>

<file path=xl/sharedStrings.xml><?xml version="1.0" encoding="utf-8"?>
<sst xmlns="http://schemas.openxmlformats.org/spreadsheetml/2006/main" count="246" uniqueCount="66">
  <si>
    <t>100 000 и более</t>
  </si>
  <si>
    <t>МАЙКА</t>
  </si>
  <si>
    <t>1 цвет</t>
  </si>
  <si>
    <t>2 цвета</t>
  </si>
  <si>
    <t>3 цвета</t>
  </si>
  <si>
    <t>4 цвета</t>
  </si>
  <si>
    <t>рублей за кг</t>
  </si>
  <si>
    <t>вес пакета</t>
  </si>
  <si>
    <t>руб/мкм</t>
  </si>
  <si>
    <t>24x35</t>
  </si>
  <si>
    <t>30x40</t>
  </si>
  <si>
    <t>35x40</t>
  </si>
  <si>
    <t>40x50</t>
  </si>
  <si>
    <t>50x60</t>
  </si>
  <si>
    <t>70x60</t>
  </si>
  <si>
    <t>30 x 40 в/д</t>
  </si>
  <si>
    <t>35 x 40 в/д</t>
  </si>
  <si>
    <t>40 x 50 в/д</t>
  </si>
  <si>
    <t>50 x60 в/д</t>
  </si>
  <si>
    <t>70 x 60 в/д</t>
  </si>
  <si>
    <t>С усилением</t>
  </si>
  <si>
    <t>С усил и складкой</t>
  </si>
  <si>
    <t>Простой</t>
  </si>
  <si>
    <t>С донной складкой</t>
  </si>
  <si>
    <t>Прайс-лист на заказные пакеты</t>
  </si>
  <si>
    <t>"Утверждаю"</t>
  </si>
  <si>
    <t>Геворкян О.И.</t>
  </si>
  <si>
    <t>ТИРАЖ (ШТ)</t>
  </si>
  <si>
    <t>100 000 И БОЛЕЕ</t>
  </si>
  <si>
    <t>КОЛИЧЕСТВО ЦВЕТОВ РИСУНКА</t>
  </si>
  <si>
    <t>1 ЦВЕТ</t>
  </si>
  <si>
    <t>2 ЦВЕТА</t>
  </si>
  <si>
    <t>3 ЦВЕТА</t>
  </si>
  <si>
    <t>4 ЦВЕТА</t>
  </si>
  <si>
    <t>Форма пакета</t>
  </si>
  <si>
    <t>Размер (см)</t>
  </si>
  <si>
    <t>ЦЕНА (руб)</t>
  </si>
  <si>
    <t>20х30</t>
  </si>
  <si>
    <t>24х35</t>
  </si>
  <si>
    <t>30х40</t>
  </si>
  <si>
    <t>21(5)х35</t>
  </si>
  <si>
    <t>26(7)x40</t>
  </si>
  <si>
    <t>32(8.5)x55</t>
  </si>
  <si>
    <t>40(10)х60</t>
  </si>
  <si>
    <t>45(10)х70</t>
  </si>
  <si>
    <t xml:space="preserve">ООО "Ольга и К"                     </t>
  </si>
  <si>
    <t>Пакет Майка</t>
  </si>
  <si>
    <t>ПАКЕТ н/д с ручкой БАНАН</t>
  </si>
  <si>
    <t>Толщина 2ст (мкм)</t>
  </si>
  <si>
    <t>350001, г. Краснодар, ул. 6-я Линия Поймы реки Кубань. 81 тел./факс (861) 211-21-19 www.olgapak.ru</t>
  </si>
  <si>
    <t>28(8)х50</t>
  </si>
  <si>
    <t>30(8)х50</t>
  </si>
  <si>
    <t>36(9)х55</t>
  </si>
  <si>
    <t>36(9)х60</t>
  </si>
  <si>
    <t>38х48</t>
  </si>
  <si>
    <t>40х54</t>
  </si>
  <si>
    <t>36(9)x60</t>
  </si>
  <si>
    <t>36(9)x55</t>
  </si>
  <si>
    <t>28(8)x50</t>
  </si>
  <si>
    <t>30(8)x50</t>
  </si>
  <si>
    <t>ПАКЕТ в/д с ручкой БАНАН</t>
  </si>
  <si>
    <t>Банан ВД</t>
  </si>
  <si>
    <t>Банан НД</t>
  </si>
  <si>
    <t>Если белая плёнка</t>
  </si>
  <si>
    <t>действует с 17.01.2022 г.</t>
  </si>
  <si>
    <t>Стоимость клише для одного цвета - от 3000 рублей. При нанесении рисунка с 2-х сторон - цена пакета увеличивается на 30%, при нанесении на цветную плёнку на 15%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</si>
</sst>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000"/>
    <numFmt numFmtId="175" formatCode="0.0"/>
    <numFmt numFmtId="176" formatCode="0.00000"/>
    <numFmt numFmtId="177" formatCode="0.0000"/>
    <numFmt numFmtId="178" formatCode="0.000000000"/>
    <numFmt numFmtId="179" formatCode="0.0000000000"/>
    <numFmt numFmtId="180" formatCode="0.00000000000"/>
    <numFmt numFmtId="181" formatCode="[$-FC19]d\ mmmm\ yyyy\ &quot;г.&quot;"/>
    <numFmt numFmtId="182" formatCode="0.000"/>
    <numFmt numFmtId="183" formatCode="#,##0.0"/>
    <numFmt numFmtId="184" formatCode="0.000000000000"/>
  </numFmts>
  <fonts count="81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5"/>
      <color indexed="8"/>
      <name val="Baskerville Old Face"/>
      <family val="1"/>
    </font>
    <font>
      <sz val="14"/>
      <color indexed="8"/>
      <name val="Baskerville Old Face"/>
      <family val="1"/>
    </font>
    <font>
      <sz val="16"/>
      <color indexed="8"/>
      <name val="Baskerville Old Face"/>
      <family val="1"/>
    </font>
    <font>
      <b/>
      <sz val="14"/>
      <color indexed="8"/>
      <name val="Lucida Grande"/>
      <family val="0"/>
    </font>
    <font>
      <sz val="10"/>
      <color indexed="8"/>
      <name val="Lucida Grande"/>
      <family val="0"/>
    </font>
    <font>
      <sz val="15"/>
      <color indexed="8"/>
      <name val="Arial"/>
      <family val="2"/>
    </font>
    <font>
      <sz val="14"/>
      <color indexed="8"/>
      <name val="Lucida Grande"/>
      <family val="0"/>
    </font>
    <font>
      <b/>
      <sz val="11"/>
      <color indexed="8"/>
      <name val="Bookman Old Style"/>
      <family val="1"/>
    </font>
    <font>
      <sz val="20"/>
      <color indexed="8"/>
      <name val="Baskerville Old Face"/>
      <family val="1"/>
    </font>
    <font>
      <i/>
      <sz val="10"/>
      <color indexed="8"/>
      <name val="Arial"/>
      <family val="2"/>
    </font>
    <font>
      <sz val="10"/>
      <color indexed="8"/>
      <name val="Baskerville Old Face"/>
      <family val="1"/>
    </font>
    <font>
      <sz val="12"/>
      <color indexed="8"/>
      <name val="Baskerville Old Face"/>
      <family val="1"/>
    </font>
    <font>
      <sz val="14"/>
      <color indexed="8"/>
      <name val="Arial Narrow"/>
      <family val="2"/>
    </font>
    <font>
      <b/>
      <sz val="13"/>
      <color indexed="8"/>
      <name val="Arial"/>
      <family val="2"/>
    </font>
    <font>
      <b/>
      <sz val="18"/>
      <color indexed="8"/>
      <name val="Lucida Grande"/>
      <family val="0"/>
    </font>
    <font>
      <sz val="11"/>
      <color indexed="59"/>
      <name val="Helvetica Neue"/>
      <family val="0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Bookman Old Style"/>
      <family val="1"/>
    </font>
    <font>
      <sz val="8"/>
      <color indexed="8"/>
      <name val="Arial"/>
      <family val="2"/>
    </font>
    <font>
      <sz val="28"/>
      <color indexed="8"/>
      <name val="Baskerville Old Face"/>
      <family val="1"/>
    </font>
    <font>
      <sz val="14"/>
      <color indexed="8"/>
      <name val="Arial"/>
      <family val="2"/>
    </font>
    <font>
      <sz val="11"/>
      <color indexed="8"/>
      <name val="Baskerville Old Face"/>
      <family val="1"/>
    </font>
    <font>
      <b/>
      <sz val="1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Arial"/>
      <family val="2"/>
    </font>
    <font>
      <sz val="14"/>
      <color indexed="23"/>
      <name val="Arial Narrow"/>
      <family val="2"/>
    </font>
    <font>
      <b/>
      <sz val="13"/>
      <color indexed="10"/>
      <name val="Arial"/>
      <family val="2"/>
    </font>
    <font>
      <sz val="12"/>
      <color indexed="10"/>
      <name val="Arial"/>
      <family val="2"/>
    </font>
    <font>
      <sz val="1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4"/>
      <color theme="0" tint="-0.4999699890613556"/>
      <name val="Arial Narrow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sz val="14"/>
      <color theme="0"/>
      <name val="Arial Narrow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/>
    </border>
    <border>
      <left style="thin">
        <color indexed="22"/>
      </left>
      <right style="thin">
        <color indexed="22"/>
      </right>
      <top style="medium">
        <color indexed="8"/>
      </top>
      <bottom style="thin"/>
    </border>
    <border>
      <left style="thin">
        <color indexed="22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22"/>
      </left>
      <right style="medium">
        <color indexed="8"/>
      </right>
      <top style="thin">
        <color indexed="8"/>
      </top>
      <bottom style="medium"/>
    </border>
    <border>
      <left style="thin">
        <color indexed="22"/>
      </left>
      <right>
        <color indexed="63"/>
      </right>
      <top style="thin">
        <color indexed="8"/>
      </top>
      <bottom style="medium"/>
    </border>
    <border>
      <left style="thin">
        <color indexed="22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22"/>
      </left>
      <right style="medium">
        <color indexed="8"/>
      </right>
      <top style="medium"/>
      <bottom style="thin">
        <color indexed="8"/>
      </bottom>
    </border>
    <border>
      <left style="thin">
        <color indexed="22"/>
      </left>
      <right>
        <color indexed="63"/>
      </right>
      <top style="medium"/>
      <bottom style="thin">
        <color indexed="8"/>
      </bottom>
    </border>
    <border>
      <left style="thin">
        <color indexed="22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563"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1" fontId="2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175" fontId="5" fillId="33" borderId="12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1" fontId="5" fillId="33" borderId="20" xfId="0" applyNumberFormat="1" applyFont="1" applyFill="1" applyBorder="1" applyAlignment="1">
      <alignment/>
    </xf>
    <xf numFmtId="1" fontId="7" fillId="33" borderId="21" xfId="0" applyNumberFormat="1" applyFont="1" applyFill="1" applyBorder="1" applyAlignment="1">
      <alignment/>
    </xf>
    <xf numFmtId="1" fontId="5" fillId="33" borderId="22" xfId="0" applyNumberFormat="1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2" fontId="5" fillId="33" borderId="25" xfId="0" applyNumberFormat="1" applyFont="1" applyFill="1" applyBorder="1" applyAlignment="1">
      <alignment/>
    </xf>
    <xf numFmtId="175" fontId="2" fillId="33" borderId="12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9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1" fontId="11" fillId="33" borderId="27" xfId="0" applyNumberFormat="1" applyFont="1" applyFill="1" applyBorder="1" applyAlignment="1">
      <alignment horizontal="center"/>
    </xf>
    <xf numFmtId="1" fontId="11" fillId="33" borderId="28" xfId="0" applyNumberFormat="1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/>
    </xf>
    <xf numFmtId="175" fontId="13" fillId="33" borderId="10" xfId="0" applyNumberFormat="1" applyFont="1" applyFill="1" applyBorder="1" applyAlignment="1">
      <alignment/>
    </xf>
    <xf numFmtId="2" fontId="5" fillId="33" borderId="30" xfId="0" applyNumberFormat="1" applyFont="1" applyFill="1" applyBorder="1" applyAlignment="1">
      <alignment/>
    </xf>
    <xf numFmtId="1" fontId="2" fillId="33" borderId="30" xfId="0" applyNumberFormat="1" applyFont="1" applyFill="1" applyBorder="1" applyAlignment="1">
      <alignment/>
    </xf>
    <xf numFmtId="175" fontId="13" fillId="33" borderId="30" xfId="0" applyNumberFormat="1" applyFont="1" applyFill="1" applyBorder="1" applyAlignment="1">
      <alignment/>
    </xf>
    <xf numFmtId="1" fontId="14" fillId="33" borderId="3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175" fontId="15" fillId="33" borderId="1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 vertical="center"/>
    </xf>
    <xf numFmtId="2" fontId="22" fillId="33" borderId="16" xfId="0" applyNumberFormat="1" applyFont="1" applyFill="1" applyBorder="1" applyAlignment="1">
      <alignment horizontal="right"/>
    </xf>
    <xf numFmtId="2" fontId="22" fillId="33" borderId="17" xfId="0" applyNumberFormat="1" applyFont="1" applyFill="1" applyBorder="1" applyAlignment="1">
      <alignment horizontal="right"/>
    </xf>
    <xf numFmtId="2" fontId="22" fillId="33" borderId="18" xfId="0" applyNumberFormat="1" applyFont="1" applyFill="1" applyBorder="1" applyAlignment="1">
      <alignment horizontal="right"/>
    </xf>
    <xf numFmtId="2" fontId="22" fillId="33" borderId="13" xfId="0" applyNumberFormat="1" applyFont="1" applyFill="1" applyBorder="1" applyAlignment="1">
      <alignment horizontal="right"/>
    </xf>
    <xf numFmtId="2" fontId="22" fillId="33" borderId="19" xfId="0" applyNumberFormat="1" applyFont="1" applyFill="1" applyBorder="1" applyAlignment="1">
      <alignment horizontal="right"/>
    </xf>
    <xf numFmtId="2" fontId="22" fillId="33" borderId="14" xfId="0" applyNumberFormat="1" applyFont="1" applyFill="1" applyBorder="1" applyAlignment="1">
      <alignment horizontal="right"/>
    </xf>
    <xf numFmtId="2" fontId="22" fillId="33" borderId="13" xfId="0" applyNumberFormat="1" applyFont="1" applyFill="1" applyBorder="1" applyAlignment="1">
      <alignment/>
    </xf>
    <xf numFmtId="2" fontId="22" fillId="33" borderId="19" xfId="0" applyNumberFormat="1" applyFont="1" applyFill="1" applyBorder="1" applyAlignment="1">
      <alignment/>
    </xf>
    <xf numFmtId="2" fontId="22" fillId="33" borderId="14" xfId="0" applyNumberFormat="1" applyFont="1" applyFill="1" applyBorder="1" applyAlignment="1">
      <alignment/>
    </xf>
    <xf numFmtId="2" fontId="22" fillId="33" borderId="25" xfId="0" applyNumberFormat="1" applyFont="1" applyFill="1" applyBorder="1" applyAlignment="1">
      <alignment horizontal="right"/>
    </xf>
    <xf numFmtId="2" fontId="22" fillId="33" borderId="23" xfId="0" applyNumberFormat="1" applyFont="1" applyFill="1" applyBorder="1" applyAlignment="1">
      <alignment horizontal="right"/>
    </xf>
    <xf numFmtId="2" fontId="22" fillId="33" borderId="24" xfId="0" applyNumberFormat="1" applyFont="1" applyFill="1" applyBorder="1" applyAlignment="1">
      <alignment horizontal="right"/>
    </xf>
    <xf numFmtId="0" fontId="24" fillId="33" borderId="31" xfId="0" applyNumberFormat="1" applyFont="1" applyFill="1" applyBorder="1" applyAlignment="1">
      <alignment vertical="top" wrapText="1"/>
    </xf>
    <xf numFmtId="0" fontId="24" fillId="33" borderId="32" xfId="0" applyNumberFormat="1" applyFont="1" applyFill="1" applyBorder="1" applyAlignment="1">
      <alignment vertical="top" wrapText="1"/>
    </xf>
    <xf numFmtId="0" fontId="24" fillId="33" borderId="33" xfId="0" applyNumberFormat="1" applyFont="1" applyFill="1" applyBorder="1" applyAlignment="1">
      <alignment vertical="top" wrapText="1"/>
    </xf>
    <xf numFmtId="0" fontId="24" fillId="33" borderId="34" xfId="0" applyNumberFormat="1" applyFont="1" applyFill="1" applyBorder="1" applyAlignment="1">
      <alignment vertical="top" wrapText="1"/>
    </xf>
    <xf numFmtId="0" fontId="24" fillId="33" borderId="35" xfId="0" applyNumberFormat="1" applyFont="1" applyFill="1" applyBorder="1" applyAlignment="1">
      <alignment vertical="top" wrapText="1"/>
    </xf>
    <xf numFmtId="0" fontId="24" fillId="33" borderId="36" xfId="0" applyNumberFormat="1" applyFont="1" applyFill="1" applyBorder="1" applyAlignment="1">
      <alignment vertical="top" wrapText="1"/>
    </xf>
    <xf numFmtId="0" fontId="24" fillId="33" borderId="37" xfId="0" applyNumberFormat="1" applyFont="1" applyFill="1" applyBorder="1" applyAlignment="1">
      <alignment vertical="top" wrapText="1"/>
    </xf>
    <xf numFmtId="0" fontId="24" fillId="33" borderId="38" xfId="0" applyNumberFormat="1" applyFont="1" applyFill="1" applyBorder="1" applyAlignment="1">
      <alignment vertical="top" wrapText="1"/>
    </xf>
    <xf numFmtId="0" fontId="24" fillId="33" borderId="39" xfId="0" applyNumberFormat="1" applyFont="1" applyFill="1" applyBorder="1" applyAlignment="1">
      <alignment vertical="top" wrapText="1"/>
    </xf>
    <xf numFmtId="0" fontId="24" fillId="33" borderId="40" xfId="0" applyNumberFormat="1" applyFont="1" applyFill="1" applyBorder="1" applyAlignment="1">
      <alignment vertical="top" wrapText="1"/>
    </xf>
    <xf numFmtId="0" fontId="24" fillId="33" borderId="41" xfId="0" applyNumberFormat="1" applyFont="1" applyFill="1" applyBorder="1" applyAlignment="1">
      <alignment vertical="top" wrapText="1"/>
    </xf>
    <xf numFmtId="0" fontId="24" fillId="33" borderId="42" xfId="0" applyNumberFormat="1" applyFont="1" applyFill="1" applyBorder="1" applyAlignment="1">
      <alignment vertical="top" wrapText="1"/>
    </xf>
    <xf numFmtId="0" fontId="24" fillId="33" borderId="43" xfId="0" applyNumberFormat="1" applyFont="1" applyFill="1" applyBorder="1" applyAlignment="1">
      <alignment vertical="top" wrapText="1"/>
    </xf>
    <xf numFmtId="0" fontId="24" fillId="33" borderId="44" xfId="0" applyNumberFormat="1" applyFont="1" applyFill="1" applyBorder="1" applyAlignment="1">
      <alignment vertical="top" wrapText="1"/>
    </xf>
    <xf numFmtId="0" fontId="24" fillId="33" borderId="45" xfId="0" applyNumberFormat="1" applyFont="1" applyFill="1" applyBorder="1" applyAlignment="1">
      <alignment vertical="top" wrapText="1"/>
    </xf>
    <xf numFmtId="0" fontId="24" fillId="33" borderId="46" xfId="0" applyNumberFormat="1" applyFont="1" applyFill="1" applyBorder="1" applyAlignment="1">
      <alignment vertical="top" wrapText="1"/>
    </xf>
    <xf numFmtId="0" fontId="24" fillId="33" borderId="0" xfId="0" applyNumberFormat="1" applyFont="1" applyFill="1" applyBorder="1" applyAlignment="1">
      <alignment vertical="top" wrapText="1"/>
    </xf>
    <xf numFmtId="0" fontId="24" fillId="33" borderId="47" xfId="0" applyNumberFormat="1" applyFont="1" applyFill="1" applyBorder="1" applyAlignment="1">
      <alignment vertical="top" wrapText="1"/>
    </xf>
    <xf numFmtId="0" fontId="24" fillId="33" borderId="48" xfId="0" applyNumberFormat="1" applyFont="1" applyFill="1" applyBorder="1" applyAlignment="1">
      <alignment vertical="top" wrapText="1"/>
    </xf>
    <xf numFmtId="0" fontId="24" fillId="33" borderId="49" xfId="0" applyNumberFormat="1" applyFont="1" applyFill="1" applyBorder="1" applyAlignment="1">
      <alignment vertical="top" wrapText="1"/>
    </xf>
    <xf numFmtId="0" fontId="24" fillId="33" borderId="50" xfId="0" applyNumberFormat="1" applyFont="1" applyFill="1" applyBorder="1" applyAlignment="1">
      <alignment vertical="top" wrapText="1"/>
    </xf>
    <xf numFmtId="0" fontId="24" fillId="33" borderId="51" xfId="0" applyNumberFormat="1" applyFont="1" applyFill="1" applyBorder="1" applyAlignment="1">
      <alignment vertical="top" wrapText="1"/>
    </xf>
    <xf numFmtId="0" fontId="24" fillId="33" borderId="52" xfId="0" applyNumberFormat="1" applyFont="1" applyFill="1" applyBorder="1" applyAlignment="1">
      <alignment vertical="top" wrapText="1"/>
    </xf>
    <xf numFmtId="0" fontId="24" fillId="33" borderId="53" xfId="0" applyNumberFormat="1" applyFont="1" applyFill="1" applyBorder="1" applyAlignment="1">
      <alignment vertical="top" wrapText="1"/>
    </xf>
    <xf numFmtId="0" fontId="24" fillId="33" borderId="54" xfId="0" applyNumberFormat="1" applyFont="1" applyFill="1" applyBorder="1" applyAlignment="1">
      <alignment vertical="top" wrapText="1"/>
    </xf>
    <xf numFmtId="2" fontId="24" fillId="33" borderId="33" xfId="0" applyNumberFormat="1" applyFont="1" applyFill="1" applyBorder="1" applyAlignment="1">
      <alignment vertical="top" wrapText="1"/>
    </xf>
    <xf numFmtId="2" fontId="24" fillId="33" borderId="36" xfId="0" applyNumberFormat="1" applyFont="1" applyFill="1" applyBorder="1" applyAlignment="1">
      <alignment vertical="top" wrapText="1"/>
    </xf>
    <xf numFmtId="2" fontId="5" fillId="33" borderId="55" xfId="0" applyNumberFormat="1" applyFont="1" applyFill="1" applyBorder="1" applyAlignment="1">
      <alignment/>
    </xf>
    <xf numFmtId="2" fontId="5" fillId="33" borderId="56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2" fontId="5" fillId="33" borderId="58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1" fontId="6" fillId="33" borderId="60" xfId="0" applyNumberFormat="1" applyFont="1" applyFill="1" applyBorder="1" applyAlignment="1">
      <alignment horizontal="center"/>
    </xf>
    <xf numFmtId="1" fontId="7" fillId="33" borderId="61" xfId="0" applyNumberFormat="1" applyFont="1" applyFill="1" applyBorder="1" applyAlignment="1">
      <alignment/>
    </xf>
    <xf numFmtId="1" fontId="7" fillId="33" borderId="62" xfId="0" applyNumberFormat="1" applyFont="1" applyFill="1" applyBorder="1" applyAlignment="1">
      <alignment/>
    </xf>
    <xf numFmtId="1" fontId="5" fillId="33" borderId="61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2" fontId="5" fillId="33" borderId="63" xfId="0" applyNumberFormat="1" applyFont="1" applyFill="1" applyBorder="1" applyAlignment="1">
      <alignment horizontal="right"/>
    </xf>
    <xf numFmtId="2" fontId="5" fillId="33" borderId="58" xfId="0" applyNumberFormat="1" applyFont="1" applyFill="1" applyBorder="1" applyAlignment="1">
      <alignment horizontal="right"/>
    </xf>
    <xf numFmtId="2" fontId="5" fillId="33" borderId="59" xfId="0" applyNumberFormat="1" applyFont="1" applyFill="1" applyBorder="1" applyAlignment="1">
      <alignment horizontal="right"/>
    </xf>
    <xf numFmtId="2" fontId="5" fillId="33" borderId="64" xfId="0" applyNumberFormat="1" applyFont="1" applyFill="1" applyBorder="1" applyAlignment="1">
      <alignment horizontal="right"/>
    </xf>
    <xf numFmtId="2" fontId="5" fillId="33" borderId="65" xfId="0" applyNumberFormat="1" applyFont="1" applyFill="1" applyBorder="1" applyAlignment="1">
      <alignment horizontal="right"/>
    </xf>
    <xf numFmtId="2" fontId="5" fillId="33" borderId="66" xfId="0" applyNumberFormat="1" applyFont="1" applyFill="1" applyBorder="1" applyAlignment="1">
      <alignment horizontal="right"/>
    </xf>
    <xf numFmtId="2" fontId="5" fillId="33" borderId="65" xfId="0" applyNumberFormat="1" applyFont="1" applyFill="1" applyBorder="1" applyAlignment="1">
      <alignment/>
    </xf>
    <xf numFmtId="2" fontId="5" fillId="33" borderId="66" xfId="0" applyNumberFormat="1" applyFont="1" applyFill="1" applyBorder="1" applyAlignment="1">
      <alignment/>
    </xf>
    <xf numFmtId="2" fontId="5" fillId="33" borderId="67" xfId="0" applyNumberFormat="1" applyFont="1" applyFill="1" applyBorder="1" applyAlignment="1">
      <alignment horizontal="right"/>
    </xf>
    <xf numFmtId="2" fontId="5" fillId="33" borderId="68" xfId="0" applyNumberFormat="1" applyFont="1" applyFill="1" applyBorder="1" applyAlignment="1">
      <alignment horizontal="right"/>
    </xf>
    <xf numFmtId="2" fontId="5" fillId="33" borderId="69" xfId="0" applyNumberFormat="1" applyFont="1" applyFill="1" applyBorder="1" applyAlignment="1">
      <alignment horizontal="right"/>
    </xf>
    <xf numFmtId="2" fontId="5" fillId="33" borderId="68" xfId="0" applyNumberFormat="1" applyFont="1" applyFill="1" applyBorder="1" applyAlignment="1">
      <alignment/>
    </xf>
    <xf numFmtId="2" fontId="5" fillId="33" borderId="69" xfId="0" applyNumberFormat="1" applyFont="1" applyFill="1" applyBorder="1" applyAlignment="1">
      <alignment/>
    </xf>
    <xf numFmtId="2" fontId="5" fillId="33" borderId="70" xfId="0" applyNumberFormat="1" applyFont="1" applyFill="1" applyBorder="1" applyAlignment="1">
      <alignment/>
    </xf>
    <xf numFmtId="1" fontId="5" fillId="33" borderId="71" xfId="0" applyNumberFormat="1" applyFont="1" applyFill="1" applyBorder="1" applyAlignment="1">
      <alignment/>
    </xf>
    <xf numFmtId="1" fontId="5" fillId="33" borderId="72" xfId="0" applyNumberFormat="1" applyFont="1" applyFill="1" applyBorder="1" applyAlignment="1">
      <alignment/>
    </xf>
    <xf numFmtId="1" fontId="10" fillId="33" borderId="73" xfId="0" applyNumberFormat="1" applyFont="1" applyFill="1" applyBorder="1" applyAlignment="1">
      <alignment horizontal="center"/>
    </xf>
    <xf numFmtId="1" fontId="10" fillId="33" borderId="74" xfId="0" applyNumberFormat="1" applyFont="1" applyFill="1" applyBorder="1" applyAlignment="1">
      <alignment horizontal="center"/>
    </xf>
    <xf numFmtId="1" fontId="10" fillId="33" borderId="75" xfId="0" applyNumberFormat="1" applyFont="1" applyFill="1" applyBorder="1" applyAlignment="1">
      <alignment horizontal="center"/>
    </xf>
    <xf numFmtId="1" fontId="5" fillId="33" borderId="76" xfId="0" applyNumberFormat="1" applyFont="1" applyFill="1" applyBorder="1" applyAlignment="1">
      <alignment/>
    </xf>
    <xf numFmtId="1" fontId="5" fillId="34" borderId="77" xfId="0" applyNumberFormat="1" applyFont="1" applyFill="1" applyBorder="1" applyAlignment="1">
      <alignment/>
    </xf>
    <xf numFmtId="1" fontId="9" fillId="33" borderId="78" xfId="0" applyNumberFormat="1" applyFont="1" applyFill="1" applyBorder="1" applyAlignment="1">
      <alignment horizontal="center" vertical="center" wrapText="1"/>
    </xf>
    <xf numFmtId="1" fontId="10" fillId="33" borderId="79" xfId="0" applyNumberFormat="1" applyFont="1" applyFill="1" applyBorder="1" applyAlignment="1">
      <alignment horizontal="center"/>
    </xf>
    <xf numFmtId="1" fontId="25" fillId="33" borderId="77" xfId="0" applyNumberFormat="1" applyFont="1" applyFill="1" applyBorder="1" applyAlignment="1">
      <alignment horizontal="center"/>
    </xf>
    <xf numFmtId="1" fontId="10" fillId="33" borderId="80" xfId="0" applyNumberFormat="1" applyFont="1" applyFill="1" applyBorder="1" applyAlignment="1">
      <alignment horizontal="center"/>
    </xf>
    <xf numFmtId="1" fontId="10" fillId="33" borderId="81" xfId="0" applyNumberFormat="1" applyFont="1" applyFill="1" applyBorder="1" applyAlignment="1">
      <alignment horizontal="center"/>
    </xf>
    <xf numFmtId="1" fontId="9" fillId="33" borderId="78" xfId="0" applyNumberFormat="1" applyFont="1" applyFill="1" applyBorder="1" applyAlignment="1">
      <alignment horizontal="center" vertical="center"/>
    </xf>
    <xf numFmtId="1" fontId="2" fillId="33" borderId="82" xfId="0" applyNumberFormat="1" applyFont="1" applyFill="1" applyBorder="1" applyAlignment="1">
      <alignment/>
    </xf>
    <xf numFmtId="1" fontId="2" fillId="33" borderId="83" xfId="0" applyNumberFormat="1" applyFont="1" applyFill="1" applyBorder="1" applyAlignment="1">
      <alignment/>
    </xf>
    <xf numFmtId="1" fontId="5" fillId="33" borderId="84" xfId="0" applyNumberFormat="1" applyFont="1" applyFill="1" applyBorder="1" applyAlignment="1">
      <alignment/>
    </xf>
    <xf numFmtId="1" fontId="2" fillId="33" borderId="85" xfId="0" applyNumberFormat="1" applyFont="1" applyFill="1" applyBorder="1" applyAlignment="1">
      <alignment/>
    </xf>
    <xf numFmtId="1" fontId="5" fillId="35" borderId="86" xfId="0" applyNumberFormat="1" applyFont="1" applyFill="1" applyBorder="1" applyAlignment="1">
      <alignment/>
    </xf>
    <xf numFmtId="182" fontId="7" fillId="35" borderId="21" xfId="0" applyNumberFormat="1" applyFont="1" applyFill="1" applyBorder="1" applyAlignment="1">
      <alignment/>
    </xf>
    <xf numFmtId="1" fontId="5" fillId="35" borderId="21" xfId="0" applyNumberFormat="1" applyFont="1" applyFill="1" applyBorder="1" applyAlignment="1">
      <alignment/>
    </xf>
    <xf numFmtId="2" fontId="5" fillId="35" borderId="22" xfId="0" applyNumberFormat="1" applyFont="1" applyFill="1" applyBorder="1" applyAlignment="1">
      <alignment horizontal="right"/>
    </xf>
    <xf numFmtId="2" fontId="5" fillId="35" borderId="20" xfId="0" applyNumberFormat="1" applyFont="1" applyFill="1" applyBorder="1" applyAlignment="1">
      <alignment horizontal="right"/>
    </xf>
    <xf numFmtId="182" fontId="7" fillId="35" borderId="87" xfId="0" applyNumberFormat="1" applyFont="1" applyFill="1" applyBorder="1" applyAlignment="1">
      <alignment/>
    </xf>
    <xf numFmtId="1" fontId="5" fillId="35" borderId="87" xfId="0" applyNumberFormat="1" applyFont="1" applyFill="1" applyBorder="1" applyAlignment="1">
      <alignment/>
    </xf>
    <xf numFmtId="2" fontId="5" fillId="35" borderId="88" xfId="0" applyNumberFormat="1" applyFont="1" applyFill="1" applyBorder="1" applyAlignment="1">
      <alignment horizontal="right"/>
    </xf>
    <xf numFmtId="2" fontId="5" fillId="35" borderId="76" xfId="0" applyNumberFormat="1" applyFont="1" applyFill="1" applyBorder="1" applyAlignment="1">
      <alignment horizontal="right"/>
    </xf>
    <xf numFmtId="1" fontId="5" fillId="35" borderId="89" xfId="0" applyNumberFormat="1" applyFont="1" applyFill="1" applyBorder="1" applyAlignment="1">
      <alignment/>
    </xf>
    <xf numFmtId="182" fontId="7" fillId="35" borderId="90" xfId="0" applyNumberFormat="1" applyFont="1" applyFill="1" applyBorder="1" applyAlignment="1">
      <alignment/>
    </xf>
    <xf numFmtId="1" fontId="7" fillId="35" borderId="22" xfId="0" applyNumberFormat="1" applyFont="1" applyFill="1" applyBorder="1" applyAlignment="1">
      <alignment/>
    </xf>
    <xf numFmtId="1" fontId="7" fillId="35" borderId="91" xfId="0" applyNumberFormat="1" applyFont="1" applyFill="1" applyBorder="1" applyAlignment="1">
      <alignment/>
    </xf>
    <xf numFmtId="1" fontId="5" fillId="35" borderId="22" xfId="0" applyNumberFormat="1" applyFont="1" applyFill="1" applyBorder="1" applyAlignment="1">
      <alignment/>
    </xf>
    <xf numFmtId="1" fontId="5" fillId="35" borderId="91" xfId="0" applyNumberFormat="1" applyFont="1" applyFill="1" applyBorder="1" applyAlignment="1">
      <alignment/>
    </xf>
    <xf numFmtId="1" fontId="7" fillId="35" borderId="21" xfId="0" applyNumberFormat="1" applyFont="1" applyFill="1" applyBorder="1" applyAlignment="1">
      <alignment/>
    </xf>
    <xf numFmtId="1" fontId="7" fillId="35" borderId="92" xfId="0" applyNumberFormat="1" applyFont="1" applyFill="1" applyBorder="1" applyAlignment="1">
      <alignment/>
    </xf>
    <xf numFmtId="2" fontId="5" fillId="35" borderId="91" xfId="0" applyNumberFormat="1" applyFont="1" applyFill="1" applyBorder="1" applyAlignment="1">
      <alignment horizontal="right"/>
    </xf>
    <xf numFmtId="182" fontId="7" fillId="35" borderId="93" xfId="0" applyNumberFormat="1" applyFont="1" applyFill="1" applyBorder="1" applyAlignment="1">
      <alignment/>
    </xf>
    <xf numFmtId="1" fontId="5" fillId="35" borderId="94" xfId="0" applyNumberFormat="1" applyFont="1" applyFill="1" applyBorder="1" applyAlignment="1">
      <alignment/>
    </xf>
    <xf numFmtId="1" fontId="7" fillId="35" borderId="94" xfId="0" applyNumberFormat="1" applyFont="1" applyFill="1" applyBorder="1" applyAlignment="1">
      <alignment/>
    </xf>
    <xf numFmtId="1" fontId="7" fillId="35" borderId="95" xfId="0" applyNumberFormat="1" applyFont="1" applyFill="1" applyBorder="1" applyAlignment="1">
      <alignment/>
    </xf>
    <xf numFmtId="175" fontId="7" fillId="35" borderId="95" xfId="0" applyNumberFormat="1" applyFont="1" applyFill="1" applyBorder="1" applyAlignment="1">
      <alignment/>
    </xf>
    <xf numFmtId="1" fontId="5" fillId="35" borderId="96" xfId="0" applyNumberFormat="1" applyFont="1" applyFill="1" applyBorder="1" applyAlignment="1">
      <alignment/>
    </xf>
    <xf numFmtId="1" fontId="5" fillId="35" borderId="97" xfId="0" applyNumberFormat="1" applyFont="1" applyFill="1" applyBorder="1" applyAlignment="1">
      <alignment/>
    </xf>
    <xf numFmtId="1" fontId="5" fillId="35" borderId="98" xfId="0" applyNumberFormat="1" applyFont="1" applyFill="1" applyBorder="1" applyAlignment="1">
      <alignment/>
    </xf>
    <xf numFmtId="182" fontId="7" fillId="35" borderId="99" xfId="0" applyNumberFormat="1" applyFont="1" applyFill="1" applyBorder="1" applyAlignment="1">
      <alignment/>
    </xf>
    <xf numFmtId="1" fontId="7" fillId="35" borderId="87" xfId="0" applyNumberFormat="1" applyFont="1" applyFill="1" applyBorder="1" applyAlignment="1">
      <alignment/>
    </xf>
    <xf numFmtId="1" fontId="7" fillId="35" borderId="100" xfId="0" applyNumberFormat="1" applyFont="1" applyFill="1" applyBorder="1" applyAlignment="1">
      <alignment/>
    </xf>
    <xf numFmtId="182" fontId="7" fillId="35" borderId="101" xfId="0" applyNumberFormat="1" applyFont="1" applyFill="1" applyBorder="1" applyAlignment="1">
      <alignment/>
    </xf>
    <xf numFmtId="1" fontId="5" fillId="35" borderId="88" xfId="0" applyNumberFormat="1" applyFont="1" applyFill="1" applyBorder="1" applyAlignment="1">
      <alignment/>
    </xf>
    <xf numFmtId="1" fontId="5" fillId="35" borderId="102" xfId="0" applyNumberFormat="1" applyFont="1" applyFill="1" applyBorder="1" applyAlignment="1">
      <alignment/>
    </xf>
    <xf numFmtId="0" fontId="5" fillId="33" borderId="103" xfId="0" applyNumberFormat="1" applyFont="1" applyFill="1" applyBorder="1" applyAlignment="1">
      <alignment horizontal="center" vertical="center" wrapText="1"/>
    </xf>
    <xf numFmtId="2" fontId="22" fillId="33" borderId="58" xfId="0" applyNumberFormat="1" applyFont="1" applyFill="1" applyBorder="1" applyAlignment="1">
      <alignment horizontal="right"/>
    </xf>
    <xf numFmtId="2" fontId="22" fillId="33" borderId="56" xfId="0" applyNumberFormat="1" applyFont="1" applyFill="1" applyBorder="1" applyAlignment="1">
      <alignment horizontal="right"/>
    </xf>
    <xf numFmtId="182" fontId="26" fillId="35" borderId="90" xfId="0" applyNumberFormat="1" applyFont="1" applyFill="1" applyBorder="1" applyAlignment="1">
      <alignment/>
    </xf>
    <xf numFmtId="2" fontId="22" fillId="33" borderId="16" xfId="0" applyNumberFormat="1" applyFont="1" applyFill="1" applyBorder="1" applyAlignment="1">
      <alignment horizontal="right"/>
    </xf>
    <xf numFmtId="2" fontId="22" fillId="33" borderId="17" xfId="0" applyNumberFormat="1" applyFont="1" applyFill="1" applyBorder="1" applyAlignment="1">
      <alignment horizontal="right"/>
    </xf>
    <xf numFmtId="2" fontId="22" fillId="33" borderId="18" xfId="0" applyNumberFormat="1" applyFont="1" applyFill="1" applyBorder="1" applyAlignment="1">
      <alignment horizontal="right"/>
    </xf>
    <xf numFmtId="2" fontId="22" fillId="33" borderId="63" xfId="0" applyNumberFormat="1" applyFont="1" applyFill="1" applyBorder="1" applyAlignment="1">
      <alignment horizontal="right"/>
    </xf>
    <xf numFmtId="2" fontId="22" fillId="33" borderId="58" xfId="0" applyNumberFormat="1" applyFont="1" applyFill="1" applyBorder="1" applyAlignment="1">
      <alignment horizontal="right"/>
    </xf>
    <xf numFmtId="2" fontId="22" fillId="33" borderId="59" xfId="0" applyNumberFormat="1" applyFont="1" applyFill="1" applyBorder="1" applyAlignment="1">
      <alignment horizontal="right"/>
    </xf>
    <xf numFmtId="2" fontId="22" fillId="33" borderId="104" xfId="0" applyNumberFormat="1" applyFont="1" applyFill="1" applyBorder="1" applyAlignment="1">
      <alignment/>
    </xf>
    <xf numFmtId="2" fontId="22" fillId="33" borderId="105" xfId="0" applyNumberFormat="1" applyFont="1" applyFill="1" applyBorder="1" applyAlignment="1">
      <alignment horizontal="right"/>
    </xf>
    <xf numFmtId="2" fontId="22" fillId="33" borderId="104" xfId="0" applyNumberFormat="1" applyFont="1" applyFill="1" applyBorder="1" applyAlignment="1">
      <alignment horizontal="right"/>
    </xf>
    <xf numFmtId="2" fontId="22" fillId="33" borderId="106" xfId="0" applyNumberFormat="1" applyFont="1" applyFill="1" applyBorder="1" applyAlignment="1">
      <alignment horizontal="right"/>
    </xf>
    <xf numFmtId="2" fontId="22" fillId="33" borderId="106" xfId="0" applyNumberFormat="1" applyFont="1" applyFill="1" applyBorder="1" applyAlignment="1">
      <alignment horizontal="right"/>
    </xf>
    <xf numFmtId="2" fontId="22" fillId="33" borderId="107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1" fontId="21" fillId="33" borderId="108" xfId="0" applyNumberFormat="1" applyFont="1" applyFill="1" applyBorder="1" applyAlignment="1">
      <alignment horizontal="center" vertical="center"/>
    </xf>
    <xf numFmtId="2" fontId="21" fillId="33" borderId="108" xfId="0" applyNumberFormat="1" applyFont="1" applyFill="1" applyBorder="1" applyAlignment="1">
      <alignment horizontal="center" vertical="center" wrapText="1"/>
    </xf>
    <xf numFmtId="0" fontId="21" fillId="33" borderId="108" xfId="0" applyNumberFormat="1" applyFont="1" applyFill="1" applyBorder="1" applyAlignment="1">
      <alignment horizontal="center" vertical="center" wrapText="1"/>
    </xf>
    <xf numFmtId="0" fontId="5" fillId="33" borderId="78" xfId="0" applyNumberFormat="1" applyFont="1" applyFill="1" applyBorder="1" applyAlignment="1">
      <alignment horizontal="center" vertical="center" wrapText="1"/>
    </xf>
    <xf numFmtId="0" fontId="5" fillId="33" borderId="109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wrapText="1"/>
    </xf>
    <xf numFmtId="0" fontId="16" fillId="33" borderId="0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top"/>
    </xf>
    <xf numFmtId="0" fontId="17" fillId="33" borderId="0" xfId="0" applyNumberFormat="1" applyFont="1" applyFill="1" applyBorder="1" applyAlignment="1">
      <alignment vertical="center"/>
    </xf>
    <xf numFmtId="0" fontId="29" fillId="33" borderId="0" xfId="0" applyNumberFormat="1" applyFont="1" applyFill="1" applyBorder="1" applyAlignment="1">
      <alignment vertical="center"/>
    </xf>
    <xf numFmtId="0" fontId="5" fillId="33" borderId="110" xfId="0" applyNumberFormat="1" applyFont="1" applyFill="1" applyBorder="1" applyAlignment="1">
      <alignment vertical="center" wrapText="1"/>
    </xf>
    <xf numFmtId="0" fontId="10" fillId="33" borderId="110" xfId="0" applyNumberFormat="1" applyFont="1" applyFill="1" applyBorder="1" applyAlignment="1">
      <alignment/>
    </xf>
    <xf numFmtId="0" fontId="10" fillId="33" borderId="110" xfId="0" applyNumberFormat="1" applyFont="1" applyFill="1" applyBorder="1" applyAlignment="1">
      <alignment horizontal="left"/>
    </xf>
    <xf numFmtId="0" fontId="20" fillId="33" borderId="110" xfId="0" applyNumberFormat="1" applyFont="1" applyFill="1" applyBorder="1" applyAlignment="1">
      <alignment horizontal="left"/>
    </xf>
    <xf numFmtId="2" fontId="22" fillId="33" borderId="55" xfId="0" applyNumberFormat="1" applyFont="1" applyFill="1" applyBorder="1" applyAlignment="1">
      <alignment horizontal="right"/>
    </xf>
    <xf numFmtId="2" fontId="22" fillId="33" borderId="57" xfId="0" applyNumberFormat="1" applyFont="1" applyFill="1" applyBorder="1" applyAlignment="1">
      <alignment horizontal="right"/>
    </xf>
    <xf numFmtId="2" fontId="5" fillId="33" borderId="63" xfId="0" applyNumberFormat="1" applyFont="1" applyFill="1" applyBorder="1" applyAlignment="1">
      <alignment/>
    </xf>
    <xf numFmtId="2" fontId="5" fillId="33" borderId="67" xfId="0" applyNumberFormat="1" applyFont="1" applyFill="1" applyBorder="1" applyAlignment="1">
      <alignment/>
    </xf>
    <xf numFmtId="1" fontId="30" fillId="33" borderId="26" xfId="0" applyNumberFormat="1" applyFont="1" applyFill="1" applyBorder="1" applyAlignment="1">
      <alignment horizontal="center"/>
    </xf>
    <xf numFmtId="1" fontId="31" fillId="33" borderId="111" xfId="0" applyNumberFormat="1" applyFont="1" applyFill="1" applyBorder="1" applyAlignment="1">
      <alignment horizontal="center" vertical="center"/>
    </xf>
    <xf numFmtId="1" fontId="31" fillId="33" borderId="112" xfId="0" applyNumberFormat="1" applyFont="1" applyFill="1" applyBorder="1" applyAlignment="1">
      <alignment horizontal="center" vertical="center"/>
    </xf>
    <xf numFmtId="1" fontId="30" fillId="33" borderId="26" xfId="0" applyNumberFormat="1" applyFont="1" applyFill="1" applyBorder="1" applyAlignment="1">
      <alignment horizontal="center" vertical="center"/>
    </xf>
    <xf numFmtId="1" fontId="31" fillId="33" borderId="113" xfId="0" applyNumberFormat="1" applyFont="1" applyFill="1" applyBorder="1" applyAlignment="1">
      <alignment horizontal="center" vertical="center"/>
    </xf>
    <xf numFmtId="2" fontId="5" fillId="33" borderId="114" xfId="0" applyNumberFormat="1" applyFont="1" applyFill="1" applyBorder="1" applyAlignment="1">
      <alignment/>
    </xf>
    <xf numFmtId="2" fontId="5" fillId="33" borderId="115" xfId="0" applyNumberFormat="1" applyFont="1" applyFill="1" applyBorder="1" applyAlignment="1">
      <alignment/>
    </xf>
    <xf numFmtId="2" fontId="5" fillId="33" borderId="116" xfId="0" applyNumberFormat="1" applyFont="1" applyFill="1" applyBorder="1" applyAlignment="1">
      <alignment/>
    </xf>
    <xf numFmtId="2" fontId="22" fillId="33" borderId="117" xfId="0" applyNumberFormat="1" applyFont="1" applyFill="1" applyBorder="1" applyAlignment="1">
      <alignment horizontal="right"/>
    </xf>
    <xf numFmtId="2" fontId="22" fillId="33" borderId="118" xfId="0" applyNumberFormat="1" applyFont="1" applyFill="1" applyBorder="1" applyAlignment="1">
      <alignment horizontal="right"/>
    </xf>
    <xf numFmtId="2" fontId="22" fillId="33" borderId="119" xfId="0" applyNumberFormat="1" applyFont="1" applyFill="1" applyBorder="1" applyAlignment="1">
      <alignment horizontal="right"/>
    </xf>
    <xf numFmtId="2" fontId="22" fillId="33" borderId="120" xfId="0" applyNumberFormat="1" applyFont="1" applyFill="1" applyBorder="1" applyAlignment="1">
      <alignment horizontal="right"/>
    </xf>
    <xf numFmtId="2" fontId="22" fillId="33" borderId="121" xfId="0" applyNumberFormat="1" applyFont="1" applyFill="1" applyBorder="1" applyAlignment="1">
      <alignment horizontal="right"/>
    </xf>
    <xf numFmtId="2" fontId="22" fillId="33" borderId="122" xfId="0" applyNumberFormat="1" applyFont="1" applyFill="1" applyBorder="1" applyAlignment="1">
      <alignment horizontal="right"/>
    </xf>
    <xf numFmtId="2" fontId="22" fillId="33" borderId="123" xfId="0" applyNumberFormat="1" applyFont="1" applyFill="1" applyBorder="1" applyAlignment="1">
      <alignment horizontal="right"/>
    </xf>
    <xf numFmtId="2" fontId="22" fillId="33" borderId="124" xfId="0" applyNumberFormat="1" applyFont="1" applyFill="1" applyBorder="1" applyAlignment="1">
      <alignment horizontal="right"/>
    </xf>
    <xf numFmtId="2" fontId="22" fillId="33" borderId="125" xfId="0" applyNumberFormat="1" applyFont="1" applyFill="1" applyBorder="1" applyAlignment="1">
      <alignment horizontal="right"/>
    </xf>
    <xf numFmtId="2" fontId="22" fillId="33" borderId="126" xfId="0" applyNumberFormat="1" applyFont="1" applyFill="1" applyBorder="1" applyAlignment="1">
      <alignment horizontal="right"/>
    </xf>
    <xf numFmtId="2" fontId="22" fillId="33" borderId="127" xfId="0" applyNumberFormat="1" applyFont="1" applyFill="1" applyBorder="1" applyAlignment="1">
      <alignment horizontal="right"/>
    </xf>
    <xf numFmtId="2" fontId="22" fillId="33" borderId="128" xfId="0" applyNumberFormat="1" applyFont="1" applyFill="1" applyBorder="1" applyAlignment="1">
      <alignment horizontal="right"/>
    </xf>
    <xf numFmtId="2" fontId="22" fillId="33" borderId="129" xfId="0" applyNumberFormat="1" applyFont="1" applyFill="1" applyBorder="1" applyAlignment="1">
      <alignment horizontal="right"/>
    </xf>
    <xf numFmtId="2" fontId="22" fillId="33" borderId="130" xfId="0" applyNumberFormat="1" applyFont="1" applyFill="1" applyBorder="1" applyAlignment="1">
      <alignment horizontal="right"/>
    </xf>
    <xf numFmtId="2" fontId="22" fillId="33" borderId="131" xfId="0" applyNumberFormat="1" applyFont="1" applyFill="1" applyBorder="1" applyAlignment="1">
      <alignment horizontal="right"/>
    </xf>
    <xf numFmtId="2" fontId="22" fillId="33" borderId="132" xfId="0" applyNumberFormat="1" applyFont="1" applyFill="1" applyBorder="1" applyAlignment="1">
      <alignment horizontal="right"/>
    </xf>
    <xf numFmtId="2" fontId="22" fillId="33" borderId="133" xfId="0" applyNumberFormat="1" applyFont="1" applyFill="1" applyBorder="1" applyAlignment="1">
      <alignment horizontal="right"/>
    </xf>
    <xf numFmtId="2" fontId="22" fillId="33" borderId="134" xfId="0" applyNumberFormat="1" applyFont="1" applyFill="1" applyBorder="1" applyAlignment="1">
      <alignment horizontal="right"/>
    </xf>
    <xf numFmtId="2" fontId="22" fillId="33" borderId="135" xfId="0" applyNumberFormat="1" applyFont="1" applyFill="1" applyBorder="1" applyAlignment="1">
      <alignment horizontal="right"/>
    </xf>
    <xf numFmtId="2" fontId="22" fillId="33" borderId="136" xfId="0" applyNumberFormat="1" applyFont="1" applyFill="1" applyBorder="1" applyAlignment="1">
      <alignment horizontal="right"/>
    </xf>
    <xf numFmtId="2" fontId="22" fillId="33" borderId="137" xfId="0" applyNumberFormat="1" applyFont="1" applyFill="1" applyBorder="1" applyAlignment="1">
      <alignment horizontal="right"/>
    </xf>
    <xf numFmtId="2" fontId="5" fillId="33" borderId="1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73" fillId="33" borderId="0" xfId="0" applyNumberFormat="1" applyFont="1" applyFill="1" applyBorder="1" applyAlignment="1">
      <alignment horizontal="right"/>
    </xf>
    <xf numFmtId="2" fontId="22" fillId="33" borderId="138" xfId="0" applyNumberFormat="1" applyFont="1" applyFill="1" applyBorder="1" applyAlignment="1">
      <alignment horizontal="right"/>
    </xf>
    <xf numFmtId="2" fontId="22" fillId="33" borderId="139" xfId="0" applyNumberFormat="1" applyFont="1" applyFill="1" applyBorder="1" applyAlignment="1">
      <alignment horizontal="right"/>
    </xf>
    <xf numFmtId="2" fontId="22" fillId="33" borderId="70" xfId="0" applyNumberFormat="1" applyFont="1" applyFill="1" applyBorder="1" applyAlignment="1">
      <alignment horizontal="right"/>
    </xf>
    <xf numFmtId="2" fontId="22" fillId="33" borderId="59" xfId="0" applyNumberFormat="1" applyFont="1" applyFill="1" applyBorder="1" applyAlignment="1">
      <alignment horizontal="right"/>
    </xf>
    <xf numFmtId="2" fontId="73" fillId="33" borderId="140" xfId="0" applyNumberFormat="1" applyFont="1" applyFill="1" applyBorder="1" applyAlignment="1">
      <alignment horizontal="right"/>
    </xf>
    <xf numFmtId="2" fontId="22" fillId="33" borderId="141" xfId="0" applyNumberFormat="1" applyFont="1" applyFill="1" applyBorder="1" applyAlignment="1">
      <alignment horizontal="right"/>
    </xf>
    <xf numFmtId="2" fontId="22" fillId="33" borderId="142" xfId="0" applyNumberFormat="1" applyFont="1" applyFill="1" applyBorder="1" applyAlignment="1">
      <alignment horizontal="right"/>
    </xf>
    <xf numFmtId="2" fontId="22" fillId="33" borderId="143" xfId="0" applyNumberFormat="1" applyFont="1" applyFill="1" applyBorder="1" applyAlignment="1">
      <alignment horizontal="right"/>
    </xf>
    <xf numFmtId="2" fontId="22" fillId="33" borderId="63" xfId="0" applyNumberFormat="1" applyFont="1" applyFill="1" applyBorder="1" applyAlignment="1">
      <alignment horizontal="right"/>
    </xf>
    <xf numFmtId="2" fontId="22" fillId="33" borderId="144" xfId="0" applyNumberFormat="1" applyFont="1" applyFill="1" applyBorder="1" applyAlignment="1">
      <alignment horizontal="right"/>
    </xf>
    <xf numFmtId="2" fontId="22" fillId="33" borderId="145" xfId="0" applyNumberFormat="1" applyFont="1" applyFill="1" applyBorder="1" applyAlignment="1">
      <alignment horizontal="right"/>
    </xf>
    <xf numFmtId="0" fontId="10" fillId="33" borderId="146" xfId="0" applyNumberFormat="1" applyFont="1" applyFill="1" applyBorder="1" applyAlignment="1">
      <alignment horizontal="center"/>
    </xf>
    <xf numFmtId="0" fontId="10" fillId="33" borderId="147" xfId="0" applyNumberFormat="1" applyFont="1" applyFill="1" applyBorder="1" applyAlignment="1">
      <alignment horizontal="center"/>
    </xf>
    <xf numFmtId="0" fontId="10" fillId="33" borderId="148" xfId="0" applyNumberFormat="1" applyFont="1" applyFill="1" applyBorder="1" applyAlignment="1">
      <alignment horizontal="center"/>
    </xf>
    <xf numFmtId="182" fontId="5" fillId="33" borderId="12" xfId="0" applyNumberFormat="1" applyFont="1" applyFill="1" applyBorder="1" applyAlignment="1">
      <alignment/>
    </xf>
    <xf numFmtId="2" fontId="22" fillId="33" borderId="149" xfId="0" applyNumberFormat="1" applyFont="1" applyFill="1" applyBorder="1" applyAlignment="1">
      <alignment horizontal="right"/>
    </xf>
    <xf numFmtId="2" fontId="22" fillId="33" borderId="101" xfId="0" applyNumberFormat="1" applyFont="1" applyFill="1" applyBorder="1" applyAlignment="1">
      <alignment/>
    </xf>
    <xf numFmtId="2" fontId="22" fillId="33" borderId="87" xfId="0" applyNumberFormat="1" applyFont="1" applyFill="1" applyBorder="1" applyAlignment="1">
      <alignment/>
    </xf>
    <xf numFmtId="2" fontId="22" fillId="33" borderId="100" xfId="0" applyNumberFormat="1" applyFont="1" applyFill="1" applyBorder="1" applyAlignment="1">
      <alignment/>
    </xf>
    <xf numFmtId="2" fontId="22" fillId="33" borderId="150" xfId="0" applyNumberFormat="1" applyFont="1" applyFill="1" applyBorder="1" applyAlignment="1">
      <alignment horizontal="right"/>
    </xf>
    <xf numFmtId="2" fontId="22" fillId="33" borderId="151" xfId="0" applyNumberFormat="1" applyFont="1" applyFill="1" applyBorder="1" applyAlignment="1">
      <alignment horizontal="right"/>
    </xf>
    <xf numFmtId="2" fontId="22" fillId="33" borderId="152" xfId="0" applyNumberFormat="1" applyFont="1" applyFill="1" applyBorder="1" applyAlignment="1">
      <alignment horizontal="right"/>
    </xf>
    <xf numFmtId="0" fontId="10" fillId="33" borderId="153" xfId="0" applyNumberFormat="1" applyFont="1" applyFill="1" applyBorder="1" applyAlignment="1">
      <alignment horizontal="center"/>
    </xf>
    <xf numFmtId="0" fontId="10" fillId="33" borderId="154" xfId="0" applyNumberFormat="1" applyFont="1" applyFill="1" applyBorder="1" applyAlignment="1">
      <alignment horizontal="center"/>
    </xf>
    <xf numFmtId="0" fontId="5" fillId="33" borderId="155" xfId="0" applyNumberFormat="1" applyFont="1" applyFill="1" applyBorder="1" applyAlignment="1">
      <alignment horizontal="center"/>
    </xf>
    <xf numFmtId="0" fontId="5" fillId="33" borderId="143" xfId="0" applyNumberFormat="1" applyFont="1" applyFill="1" applyBorder="1" applyAlignment="1">
      <alignment horizontal="center"/>
    </xf>
    <xf numFmtId="0" fontId="5" fillId="33" borderId="156" xfId="0" applyNumberFormat="1" applyFont="1" applyFill="1" applyBorder="1" applyAlignment="1">
      <alignment horizontal="center"/>
    </xf>
    <xf numFmtId="0" fontId="5" fillId="33" borderId="141" xfId="0" applyNumberFormat="1" applyFont="1" applyFill="1" applyBorder="1" applyAlignment="1">
      <alignment horizontal="center"/>
    </xf>
    <xf numFmtId="0" fontId="5" fillId="33" borderId="157" xfId="0" applyNumberFormat="1" applyFont="1" applyFill="1" applyBorder="1" applyAlignment="1">
      <alignment horizontal="center"/>
    </xf>
    <xf numFmtId="2" fontId="22" fillId="33" borderId="158" xfId="0" applyNumberFormat="1" applyFont="1" applyFill="1" applyBorder="1" applyAlignment="1">
      <alignment horizontal="right"/>
    </xf>
    <xf numFmtId="2" fontId="22" fillId="33" borderId="159" xfId="0" applyNumberFormat="1" applyFont="1" applyFill="1" applyBorder="1" applyAlignment="1">
      <alignment horizontal="right"/>
    </xf>
    <xf numFmtId="2" fontId="22" fillId="33" borderId="160" xfId="0" applyNumberFormat="1" applyFont="1" applyFill="1" applyBorder="1" applyAlignment="1">
      <alignment horizontal="right"/>
    </xf>
    <xf numFmtId="2" fontId="22" fillId="33" borderId="161" xfId="0" applyNumberFormat="1" applyFont="1" applyFill="1" applyBorder="1" applyAlignment="1">
      <alignment horizontal="right"/>
    </xf>
    <xf numFmtId="2" fontId="22" fillId="33" borderId="162" xfId="0" applyNumberFormat="1" applyFont="1" applyFill="1" applyBorder="1" applyAlignment="1">
      <alignment horizontal="right"/>
    </xf>
    <xf numFmtId="2" fontId="22" fillId="33" borderId="163" xfId="0" applyNumberFormat="1" applyFont="1" applyFill="1" applyBorder="1" applyAlignment="1">
      <alignment horizontal="right"/>
    </xf>
    <xf numFmtId="2" fontId="22" fillId="33" borderId="141" xfId="0" applyNumberFormat="1" applyFont="1" applyFill="1" applyBorder="1" applyAlignment="1">
      <alignment horizontal="right"/>
    </xf>
    <xf numFmtId="2" fontId="22" fillId="33" borderId="142" xfId="0" applyNumberFormat="1" applyFont="1" applyFill="1" applyBorder="1" applyAlignment="1">
      <alignment horizontal="right"/>
    </xf>
    <xf numFmtId="2" fontId="22" fillId="33" borderId="143" xfId="0" applyNumberFormat="1" applyFont="1" applyFill="1" applyBorder="1" applyAlignment="1">
      <alignment horizontal="right"/>
    </xf>
    <xf numFmtId="1" fontId="5" fillId="34" borderId="164" xfId="0" applyNumberFormat="1" applyFont="1" applyFill="1" applyBorder="1" applyAlignment="1">
      <alignment/>
    </xf>
    <xf numFmtId="1" fontId="5" fillId="35" borderId="165" xfId="0" applyNumberFormat="1" applyFont="1" applyFill="1" applyBorder="1" applyAlignment="1">
      <alignment/>
    </xf>
    <xf numFmtId="175" fontId="5" fillId="33" borderId="82" xfId="0" applyNumberFormat="1" applyFont="1" applyFill="1" applyBorder="1" applyAlignment="1">
      <alignment/>
    </xf>
    <xf numFmtId="1" fontId="5" fillId="35" borderId="166" xfId="0" applyNumberFormat="1" applyFont="1" applyFill="1" applyBorder="1" applyAlignment="1">
      <alignment/>
    </xf>
    <xf numFmtId="182" fontId="7" fillId="35" borderId="165" xfId="0" applyNumberFormat="1" applyFont="1" applyFill="1" applyBorder="1" applyAlignment="1">
      <alignment/>
    </xf>
    <xf numFmtId="2" fontId="5" fillId="35" borderId="167" xfId="0" applyNumberFormat="1" applyFont="1" applyFill="1" applyBorder="1" applyAlignment="1">
      <alignment horizontal="right"/>
    </xf>
    <xf numFmtId="2" fontId="5" fillId="35" borderId="83" xfId="0" applyNumberFormat="1" applyFont="1" applyFill="1" applyBorder="1" applyAlignment="1">
      <alignment horizontal="right"/>
    </xf>
    <xf numFmtId="1" fontId="5" fillId="35" borderId="0" xfId="0" applyNumberFormat="1" applyFont="1" applyFill="1" applyBorder="1" applyAlignment="1">
      <alignment/>
    </xf>
    <xf numFmtId="182" fontId="7" fillId="35" borderId="168" xfId="0" applyNumberFormat="1" applyFont="1" applyFill="1" applyBorder="1" applyAlignment="1">
      <alignment/>
    </xf>
    <xf numFmtId="1" fontId="5" fillId="35" borderId="169" xfId="0" applyNumberFormat="1" applyFont="1" applyFill="1" applyBorder="1" applyAlignment="1">
      <alignment/>
    </xf>
    <xf numFmtId="1" fontId="5" fillId="35" borderId="170" xfId="0" applyNumberFormat="1" applyFont="1" applyFill="1" applyBorder="1" applyAlignment="1">
      <alignment/>
    </xf>
    <xf numFmtId="2" fontId="5" fillId="35" borderId="170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right"/>
    </xf>
    <xf numFmtId="1" fontId="10" fillId="33" borderId="171" xfId="0" applyNumberFormat="1" applyFont="1" applyFill="1" applyBorder="1" applyAlignment="1">
      <alignment horizontal="center"/>
    </xf>
    <xf numFmtId="1" fontId="10" fillId="33" borderId="172" xfId="0" applyNumberFormat="1" applyFont="1" applyFill="1" applyBorder="1" applyAlignment="1">
      <alignment horizontal="center"/>
    </xf>
    <xf numFmtId="1" fontId="10" fillId="33" borderId="173" xfId="0" applyNumberFormat="1" applyFont="1" applyFill="1" applyBorder="1" applyAlignment="1">
      <alignment horizontal="center"/>
    </xf>
    <xf numFmtId="2" fontId="74" fillId="36" borderId="129" xfId="0" applyNumberFormat="1" applyFont="1" applyFill="1" applyBorder="1" applyAlignment="1">
      <alignment/>
    </xf>
    <xf numFmtId="2" fontId="74" fillId="36" borderId="130" xfId="0" applyNumberFormat="1" applyFont="1" applyFill="1" applyBorder="1" applyAlignment="1">
      <alignment/>
    </xf>
    <xf numFmtId="2" fontId="74" fillId="36" borderId="174" xfId="0" applyNumberFormat="1" applyFont="1" applyFill="1" applyBorder="1" applyAlignment="1">
      <alignment/>
    </xf>
    <xf numFmtId="2" fontId="74" fillId="36" borderId="158" xfId="0" applyNumberFormat="1" applyFont="1" applyFill="1" applyBorder="1" applyAlignment="1">
      <alignment/>
    </xf>
    <xf numFmtId="2" fontId="74" fillId="36" borderId="175" xfId="0" applyNumberFormat="1" applyFont="1" applyFill="1" applyBorder="1" applyAlignment="1">
      <alignment/>
    </xf>
    <xf numFmtId="2" fontId="74" fillId="36" borderId="176" xfId="0" applyNumberFormat="1" applyFont="1" applyFill="1" applyBorder="1" applyAlignment="1">
      <alignment/>
    </xf>
    <xf numFmtId="2" fontId="74" fillId="36" borderId="127" xfId="0" applyNumberFormat="1" applyFont="1" applyFill="1" applyBorder="1" applyAlignment="1">
      <alignment/>
    </xf>
    <xf numFmtId="2" fontId="74" fillId="36" borderId="177" xfId="0" applyNumberFormat="1" applyFont="1" applyFill="1" applyBorder="1" applyAlignment="1">
      <alignment/>
    </xf>
    <xf numFmtId="2" fontId="74" fillId="36" borderId="178" xfId="0" applyNumberFormat="1" applyFont="1" applyFill="1" applyBorder="1" applyAlignment="1">
      <alignment/>
    </xf>
    <xf numFmtId="2" fontId="74" fillId="36" borderId="124" xfId="0" applyNumberFormat="1" applyFont="1" applyFill="1" applyBorder="1" applyAlignment="1">
      <alignment/>
    </xf>
    <xf numFmtId="2" fontId="74" fillId="36" borderId="179" xfId="0" applyNumberFormat="1" applyFont="1" applyFill="1" applyBorder="1" applyAlignment="1">
      <alignment/>
    </xf>
    <xf numFmtId="2" fontId="74" fillId="36" borderId="128" xfId="0" applyNumberFormat="1" applyFont="1" applyFill="1" applyBorder="1" applyAlignment="1">
      <alignment/>
    </xf>
    <xf numFmtId="2" fontId="74" fillId="36" borderId="180" xfId="0" applyNumberFormat="1" applyFont="1" applyFill="1" applyBorder="1" applyAlignment="1">
      <alignment/>
    </xf>
    <xf numFmtId="2" fontId="74" fillId="36" borderId="181" xfId="0" applyNumberFormat="1" applyFont="1" applyFill="1" applyBorder="1" applyAlignment="1">
      <alignment/>
    </xf>
    <xf numFmtId="2" fontId="74" fillId="36" borderId="125" xfId="0" applyNumberFormat="1" applyFont="1" applyFill="1" applyBorder="1" applyAlignment="1">
      <alignment/>
    </xf>
    <xf numFmtId="2" fontId="22" fillId="33" borderId="182" xfId="0" applyNumberFormat="1" applyFont="1" applyFill="1" applyBorder="1" applyAlignment="1">
      <alignment horizontal="right"/>
    </xf>
    <xf numFmtId="2" fontId="22" fillId="33" borderId="127" xfId="0" applyNumberFormat="1" applyFont="1" applyFill="1" applyBorder="1" applyAlignment="1">
      <alignment horizontal="right"/>
    </xf>
    <xf numFmtId="2" fontId="22" fillId="33" borderId="177" xfId="0" applyNumberFormat="1" applyFont="1" applyFill="1" applyBorder="1" applyAlignment="1">
      <alignment horizontal="right"/>
    </xf>
    <xf numFmtId="2" fontId="22" fillId="33" borderId="124" xfId="0" applyNumberFormat="1" applyFont="1" applyFill="1" applyBorder="1" applyAlignment="1">
      <alignment horizontal="right"/>
    </xf>
    <xf numFmtId="2" fontId="22" fillId="33" borderId="129" xfId="0" applyNumberFormat="1" applyFont="1" applyFill="1" applyBorder="1" applyAlignment="1">
      <alignment horizontal="right"/>
    </xf>
    <xf numFmtId="2" fontId="22" fillId="33" borderId="130" xfId="0" applyNumberFormat="1" applyFont="1" applyFill="1" applyBorder="1" applyAlignment="1">
      <alignment horizontal="right"/>
    </xf>
    <xf numFmtId="2" fontId="22" fillId="33" borderId="158" xfId="0" applyNumberFormat="1" applyFont="1" applyFill="1" applyBorder="1" applyAlignment="1">
      <alignment horizontal="right"/>
    </xf>
    <xf numFmtId="2" fontId="22" fillId="33" borderId="176" xfId="0" applyNumberFormat="1" applyFont="1" applyFill="1" applyBorder="1" applyAlignment="1">
      <alignment horizontal="right"/>
    </xf>
    <xf numFmtId="2" fontId="22" fillId="33" borderId="178" xfId="0" applyNumberFormat="1" applyFont="1" applyFill="1" applyBorder="1" applyAlignment="1">
      <alignment horizontal="right"/>
    </xf>
    <xf numFmtId="2" fontId="22" fillId="33" borderId="179" xfId="0" applyNumberFormat="1" applyFont="1" applyFill="1" applyBorder="1" applyAlignment="1">
      <alignment horizontal="right"/>
    </xf>
    <xf numFmtId="2" fontId="22" fillId="33" borderId="128" xfId="0" applyNumberFormat="1" applyFont="1" applyFill="1" applyBorder="1" applyAlignment="1">
      <alignment horizontal="right"/>
    </xf>
    <xf numFmtId="2" fontId="22" fillId="33" borderId="181" xfId="0" applyNumberFormat="1" applyFont="1" applyFill="1" applyBorder="1" applyAlignment="1">
      <alignment horizontal="right"/>
    </xf>
    <xf numFmtId="2" fontId="22" fillId="33" borderId="175" xfId="0" applyNumberFormat="1" applyFont="1" applyFill="1" applyBorder="1" applyAlignment="1">
      <alignment horizontal="right"/>
    </xf>
    <xf numFmtId="2" fontId="22" fillId="33" borderId="174" xfId="0" applyNumberFormat="1" applyFont="1" applyFill="1" applyBorder="1" applyAlignment="1">
      <alignment horizontal="right"/>
    </xf>
    <xf numFmtId="2" fontId="22" fillId="33" borderId="125" xfId="0" applyNumberFormat="1" applyFont="1" applyFill="1" applyBorder="1" applyAlignment="1">
      <alignment horizontal="right"/>
    </xf>
    <xf numFmtId="2" fontId="22" fillId="33" borderId="180" xfId="0" applyNumberFormat="1" applyFont="1" applyFill="1" applyBorder="1" applyAlignment="1">
      <alignment horizontal="right"/>
    </xf>
    <xf numFmtId="2" fontId="22" fillId="33" borderId="183" xfId="0" applyNumberFormat="1" applyFont="1" applyFill="1" applyBorder="1" applyAlignment="1">
      <alignment horizontal="right"/>
    </xf>
    <xf numFmtId="2" fontId="22" fillId="33" borderId="184" xfId="0" applyNumberFormat="1" applyFont="1" applyFill="1" applyBorder="1" applyAlignment="1">
      <alignment horizontal="right"/>
    </xf>
    <xf numFmtId="2" fontId="22" fillId="33" borderId="185" xfId="0" applyNumberFormat="1" applyFont="1" applyFill="1" applyBorder="1" applyAlignment="1">
      <alignment horizontal="right"/>
    </xf>
    <xf numFmtId="2" fontId="22" fillId="33" borderId="186" xfId="0" applyNumberFormat="1" applyFont="1" applyFill="1" applyBorder="1" applyAlignment="1">
      <alignment horizontal="right"/>
    </xf>
    <xf numFmtId="2" fontId="22" fillId="33" borderId="187" xfId="0" applyNumberFormat="1" applyFont="1" applyFill="1" applyBorder="1" applyAlignment="1">
      <alignment horizontal="right"/>
    </xf>
    <xf numFmtId="2" fontId="22" fillId="33" borderId="176" xfId="0" applyNumberFormat="1" applyFont="1" applyFill="1" applyBorder="1" applyAlignment="1">
      <alignment horizontal="right"/>
    </xf>
    <xf numFmtId="2" fontId="22" fillId="33" borderId="179" xfId="0" applyNumberFormat="1" applyFont="1" applyFill="1" applyBorder="1" applyAlignment="1">
      <alignment horizontal="right"/>
    </xf>
    <xf numFmtId="2" fontId="22" fillId="33" borderId="188" xfId="0" applyNumberFormat="1" applyFont="1" applyFill="1" applyBorder="1" applyAlignment="1">
      <alignment horizontal="right"/>
    </xf>
    <xf numFmtId="2" fontId="22" fillId="33" borderId="175" xfId="0" applyNumberFormat="1" applyFont="1" applyFill="1" applyBorder="1" applyAlignment="1">
      <alignment horizontal="right"/>
    </xf>
    <xf numFmtId="2" fontId="22" fillId="33" borderId="189" xfId="0" applyNumberFormat="1" applyFont="1" applyFill="1" applyBorder="1" applyAlignment="1">
      <alignment horizontal="right"/>
    </xf>
    <xf numFmtId="2" fontId="22" fillId="33" borderId="190" xfId="0" applyNumberFormat="1" applyFont="1" applyFill="1" applyBorder="1" applyAlignment="1">
      <alignment horizontal="right"/>
    </xf>
    <xf numFmtId="2" fontId="22" fillId="33" borderId="140" xfId="0" applyNumberFormat="1" applyFont="1" applyFill="1" applyBorder="1" applyAlignment="1">
      <alignment horizontal="right"/>
    </xf>
    <xf numFmtId="2" fontId="22" fillId="33" borderId="191" xfId="0" applyNumberFormat="1" applyFont="1" applyFill="1" applyBorder="1" applyAlignment="1">
      <alignment horizontal="right"/>
    </xf>
    <xf numFmtId="2" fontId="22" fillId="33" borderId="173" xfId="0" applyNumberFormat="1" applyFont="1" applyFill="1" applyBorder="1" applyAlignment="1">
      <alignment horizontal="right"/>
    </xf>
    <xf numFmtId="2" fontId="73" fillId="33" borderId="87" xfId="0" applyNumberFormat="1" applyFont="1" applyFill="1" applyBorder="1" applyAlignment="1">
      <alignment horizontal="right"/>
    </xf>
    <xf numFmtId="2" fontId="22" fillId="33" borderId="183" xfId="0" applyNumberFormat="1" applyFont="1" applyFill="1" applyBorder="1" applyAlignment="1">
      <alignment horizontal="right"/>
    </xf>
    <xf numFmtId="2" fontId="22" fillId="33" borderId="184" xfId="0" applyNumberFormat="1" applyFont="1" applyFill="1" applyBorder="1" applyAlignment="1">
      <alignment horizontal="right"/>
    </xf>
    <xf numFmtId="2" fontId="22" fillId="33" borderId="186" xfId="0" applyNumberFormat="1" applyFont="1" applyFill="1" applyBorder="1" applyAlignment="1">
      <alignment horizontal="right"/>
    </xf>
    <xf numFmtId="2" fontId="22" fillId="33" borderId="192" xfId="0" applyNumberFormat="1" applyFont="1" applyFill="1" applyBorder="1" applyAlignment="1">
      <alignment horizontal="right"/>
    </xf>
    <xf numFmtId="2" fontId="22" fillId="33" borderId="193" xfId="0" applyNumberFormat="1" applyFont="1" applyFill="1" applyBorder="1" applyAlignment="1">
      <alignment horizontal="right"/>
    </xf>
    <xf numFmtId="2" fontId="22" fillId="33" borderId="194" xfId="0" applyNumberFormat="1" applyFont="1" applyFill="1" applyBorder="1" applyAlignment="1">
      <alignment horizontal="right"/>
    </xf>
    <xf numFmtId="2" fontId="22" fillId="33" borderId="138" xfId="0" applyNumberFormat="1" applyFont="1" applyFill="1" applyBorder="1" applyAlignment="1">
      <alignment horizontal="right"/>
    </xf>
    <xf numFmtId="2" fontId="22" fillId="33" borderId="195" xfId="0" applyNumberFormat="1" applyFont="1" applyFill="1" applyBorder="1" applyAlignment="1">
      <alignment horizontal="right"/>
    </xf>
    <xf numFmtId="2" fontId="22" fillId="33" borderId="196" xfId="0" applyNumberFormat="1" applyFont="1" applyFill="1" applyBorder="1" applyAlignment="1">
      <alignment horizontal="right"/>
    </xf>
    <xf numFmtId="2" fontId="73" fillId="33" borderId="142" xfId="0" applyNumberFormat="1" applyFont="1" applyFill="1" applyBorder="1" applyAlignment="1">
      <alignment/>
    </xf>
    <xf numFmtId="2" fontId="73" fillId="33" borderId="130" xfId="0" applyNumberFormat="1" applyFont="1" applyFill="1" applyBorder="1" applyAlignment="1">
      <alignment horizontal="right"/>
    </xf>
    <xf numFmtId="2" fontId="73" fillId="33" borderId="158" xfId="0" applyNumberFormat="1" applyFont="1" applyFill="1" applyBorder="1" applyAlignment="1">
      <alignment horizontal="right"/>
    </xf>
    <xf numFmtId="2" fontId="73" fillId="33" borderId="127" xfId="0" applyNumberFormat="1" applyFont="1" applyFill="1" applyBorder="1" applyAlignment="1">
      <alignment horizontal="right"/>
    </xf>
    <xf numFmtId="2" fontId="73" fillId="33" borderId="178" xfId="0" applyNumberFormat="1" applyFont="1" applyFill="1" applyBorder="1" applyAlignment="1">
      <alignment horizontal="right"/>
    </xf>
    <xf numFmtId="2" fontId="73" fillId="33" borderId="128" xfId="0" applyNumberFormat="1" applyFont="1" applyFill="1" applyBorder="1" applyAlignment="1">
      <alignment horizontal="right"/>
    </xf>
    <xf numFmtId="2" fontId="73" fillId="33" borderId="181" xfId="0" applyNumberFormat="1" applyFont="1" applyFill="1" applyBorder="1" applyAlignment="1">
      <alignment horizontal="right"/>
    </xf>
    <xf numFmtId="2" fontId="73" fillId="33" borderId="193" xfId="0" applyNumberFormat="1" applyFont="1" applyFill="1" applyBorder="1" applyAlignment="1">
      <alignment horizontal="right"/>
    </xf>
    <xf numFmtId="2" fontId="73" fillId="33" borderId="197" xfId="0" applyNumberFormat="1" applyFont="1" applyFill="1" applyBorder="1" applyAlignment="1">
      <alignment horizontal="right"/>
    </xf>
    <xf numFmtId="2" fontId="73" fillId="33" borderId="100" xfId="0" applyNumberFormat="1" applyFont="1" applyFill="1" applyBorder="1" applyAlignment="1">
      <alignment horizontal="right"/>
    </xf>
    <xf numFmtId="2" fontId="73" fillId="33" borderId="143" xfId="0" applyNumberFormat="1" applyFont="1" applyFill="1" applyBorder="1" applyAlignment="1">
      <alignment/>
    </xf>
    <xf numFmtId="1" fontId="9" fillId="33" borderId="164" xfId="0" applyNumberFormat="1" applyFont="1" applyFill="1" applyBorder="1" applyAlignment="1">
      <alignment horizontal="center" vertical="center" wrapText="1"/>
    </xf>
    <xf numFmtId="2" fontId="32" fillId="33" borderId="130" xfId="0" applyNumberFormat="1" applyFont="1" applyFill="1" applyBorder="1" applyAlignment="1">
      <alignment horizontal="right"/>
    </xf>
    <xf numFmtId="2" fontId="32" fillId="33" borderId="158" xfId="0" applyNumberFormat="1" applyFont="1" applyFill="1" applyBorder="1" applyAlignment="1">
      <alignment horizontal="right"/>
    </xf>
    <xf numFmtId="2" fontId="32" fillId="33" borderId="127" xfId="0" applyNumberFormat="1" applyFont="1" applyFill="1" applyBorder="1" applyAlignment="1">
      <alignment horizontal="right"/>
    </xf>
    <xf numFmtId="2" fontId="32" fillId="33" borderId="178" xfId="0" applyNumberFormat="1" applyFont="1" applyFill="1" applyBorder="1" applyAlignment="1">
      <alignment horizontal="right"/>
    </xf>
    <xf numFmtId="2" fontId="32" fillId="33" borderId="128" xfId="0" applyNumberFormat="1" applyFont="1" applyFill="1" applyBorder="1" applyAlignment="1">
      <alignment horizontal="right"/>
    </xf>
    <xf numFmtId="2" fontId="32" fillId="33" borderId="181" xfId="0" applyNumberFormat="1" applyFont="1" applyFill="1" applyBorder="1" applyAlignment="1">
      <alignment horizontal="right"/>
    </xf>
    <xf numFmtId="2" fontId="32" fillId="33" borderId="184" xfId="0" applyNumberFormat="1" applyFont="1" applyFill="1" applyBorder="1" applyAlignment="1">
      <alignment horizontal="right"/>
    </xf>
    <xf numFmtId="2" fontId="32" fillId="33" borderId="185" xfId="0" applyNumberFormat="1" applyFont="1" applyFill="1" applyBorder="1" applyAlignment="1">
      <alignment horizontal="right"/>
    </xf>
    <xf numFmtId="0" fontId="10" fillId="33" borderId="198" xfId="0" applyNumberFormat="1" applyFont="1" applyFill="1" applyBorder="1" applyAlignment="1">
      <alignment horizontal="center"/>
    </xf>
    <xf numFmtId="0" fontId="10" fillId="33" borderId="199" xfId="0" applyNumberFormat="1" applyFont="1" applyFill="1" applyBorder="1" applyAlignment="1">
      <alignment horizontal="center"/>
    </xf>
    <xf numFmtId="1" fontId="10" fillId="33" borderId="200" xfId="0" applyNumberFormat="1" applyFont="1" applyFill="1" applyBorder="1" applyAlignment="1">
      <alignment horizontal="center"/>
    </xf>
    <xf numFmtId="2" fontId="74" fillId="36" borderId="201" xfId="0" applyNumberFormat="1" applyFont="1" applyFill="1" applyBorder="1" applyAlignment="1">
      <alignment/>
    </xf>
    <xf numFmtId="2" fontId="74" fillId="36" borderId="202" xfId="0" applyNumberFormat="1" applyFont="1" applyFill="1" applyBorder="1" applyAlignment="1">
      <alignment/>
    </xf>
    <xf numFmtId="2" fontId="74" fillId="36" borderId="203" xfId="0" applyNumberFormat="1" applyFont="1" applyFill="1" applyBorder="1" applyAlignment="1">
      <alignment/>
    </xf>
    <xf numFmtId="2" fontId="74" fillId="36" borderId="204" xfId="0" applyNumberFormat="1" applyFont="1" applyFill="1" applyBorder="1" applyAlignment="1">
      <alignment/>
    </xf>
    <xf numFmtId="2" fontId="74" fillId="36" borderId="205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/>
    </xf>
    <xf numFmtId="2" fontId="74" fillId="36" borderId="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" fontId="5" fillId="35" borderId="120" xfId="0" applyNumberFormat="1" applyFont="1" applyFill="1" applyBorder="1" applyAlignment="1">
      <alignment/>
    </xf>
    <xf numFmtId="182" fontId="7" fillId="35" borderId="206" xfId="0" applyNumberFormat="1" applyFont="1" applyFill="1" applyBorder="1" applyAlignment="1">
      <alignment/>
    </xf>
    <xf numFmtId="1" fontId="5" fillId="35" borderId="206" xfId="0" applyNumberFormat="1" applyFont="1" applyFill="1" applyBorder="1" applyAlignment="1">
      <alignment/>
    </xf>
    <xf numFmtId="2" fontId="5" fillId="35" borderId="207" xfId="0" applyNumberFormat="1" applyFont="1" applyFill="1" applyBorder="1" applyAlignment="1">
      <alignment horizontal="right"/>
    </xf>
    <xf numFmtId="2" fontId="5" fillId="35" borderId="208" xfId="0" applyNumberFormat="1" applyFont="1" applyFill="1" applyBorder="1" applyAlignment="1">
      <alignment horizontal="right"/>
    </xf>
    <xf numFmtId="1" fontId="10" fillId="33" borderId="209" xfId="0" applyNumberFormat="1" applyFont="1" applyFill="1" applyBorder="1" applyAlignment="1">
      <alignment horizontal="center"/>
    </xf>
    <xf numFmtId="2" fontId="74" fillId="36" borderId="210" xfId="0" applyNumberFormat="1" applyFont="1" applyFill="1" applyBorder="1" applyAlignment="1">
      <alignment/>
    </xf>
    <xf numFmtId="2" fontId="74" fillId="36" borderId="211" xfId="0" applyNumberFormat="1" applyFont="1" applyFill="1" applyBorder="1" applyAlignment="1">
      <alignment/>
    </xf>
    <xf numFmtId="2" fontId="74" fillId="36" borderId="212" xfId="0" applyNumberFormat="1" applyFont="1" applyFill="1" applyBorder="1" applyAlignment="1">
      <alignment/>
    </xf>
    <xf numFmtId="2" fontId="74" fillId="36" borderId="213" xfId="0" applyNumberFormat="1" applyFont="1" applyFill="1" applyBorder="1" applyAlignment="1">
      <alignment/>
    </xf>
    <xf numFmtId="2" fontId="74" fillId="36" borderId="214" xfId="0" applyNumberFormat="1" applyFont="1" applyFill="1" applyBorder="1" applyAlignment="1">
      <alignment/>
    </xf>
    <xf numFmtId="1" fontId="9" fillId="36" borderId="0" xfId="0" applyNumberFormat="1" applyFont="1" applyFill="1" applyBorder="1" applyAlignment="1">
      <alignment horizontal="center" vertical="center" wrapText="1"/>
    </xf>
    <xf numFmtId="1" fontId="10" fillId="36" borderId="0" xfId="0" applyNumberFormat="1" applyFont="1" applyFill="1" applyBorder="1" applyAlignment="1">
      <alignment horizontal="center"/>
    </xf>
    <xf numFmtId="175" fontId="5" fillId="36" borderId="0" xfId="0" applyNumberFormat="1" applyFont="1" applyFill="1" applyBorder="1" applyAlignment="1">
      <alignment/>
    </xf>
    <xf numFmtId="0" fontId="0" fillId="37" borderId="0" xfId="0" applyNumberFormat="1" applyFont="1" applyFill="1" applyAlignment="1">
      <alignment vertical="top"/>
    </xf>
    <xf numFmtId="1" fontId="5" fillId="36" borderId="0" xfId="0" applyNumberFormat="1" applyFont="1" applyFill="1" applyBorder="1" applyAlignment="1">
      <alignment/>
    </xf>
    <xf numFmtId="182" fontId="7" fillId="36" borderId="0" xfId="0" applyNumberFormat="1" applyFont="1" applyFill="1" applyBorder="1" applyAlignment="1">
      <alignment/>
    </xf>
    <xf numFmtId="2" fontId="5" fillId="36" borderId="0" xfId="0" applyNumberFormat="1" applyFont="1" applyFill="1" applyBorder="1" applyAlignment="1">
      <alignment horizontal="right"/>
    </xf>
    <xf numFmtId="2" fontId="5" fillId="36" borderId="0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82" xfId="0" applyNumberFormat="1" applyFont="1" applyFill="1" applyBorder="1" applyAlignment="1">
      <alignment horizontal="right"/>
    </xf>
    <xf numFmtId="175" fontId="5" fillId="33" borderId="215" xfId="0" applyNumberFormat="1" applyFont="1" applyFill="1" applyBorder="1" applyAlignment="1">
      <alignment horizontal="right"/>
    </xf>
    <xf numFmtId="0" fontId="23" fillId="33" borderId="0" xfId="0" applyNumberFormat="1" applyFont="1" applyFill="1" applyBorder="1" applyAlignment="1">
      <alignment vertical="center" wrapText="1"/>
    </xf>
    <xf numFmtId="2" fontId="21" fillId="33" borderId="0" xfId="0" applyNumberFormat="1" applyFont="1" applyFill="1" applyBorder="1" applyAlignment="1">
      <alignment vertical="center" wrapText="1"/>
    </xf>
    <xf numFmtId="175" fontId="75" fillId="36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Border="1" applyAlignment="1">
      <alignment horizontal="right"/>
    </xf>
    <xf numFmtId="2" fontId="32" fillId="33" borderId="0" xfId="0" applyNumberFormat="1" applyFont="1" applyFill="1" applyBorder="1" applyAlignment="1">
      <alignment horizontal="right"/>
    </xf>
    <xf numFmtId="0" fontId="10" fillId="33" borderId="216" xfId="0" applyNumberFormat="1" applyFont="1" applyFill="1" applyBorder="1" applyAlignment="1">
      <alignment horizontal="center"/>
    </xf>
    <xf numFmtId="2" fontId="22" fillId="33" borderId="194" xfId="0" applyNumberFormat="1" applyFont="1" applyFill="1" applyBorder="1" applyAlignment="1">
      <alignment horizontal="right"/>
    </xf>
    <xf numFmtId="2" fontId="22" fillId="33" borderId="193" xfId="0" applyNumberFormat="1" applyFont="1" applyFill="1" applyBorder="1" applyAlignment="1">
      <alignment horizontal="right"/>
    </xf>
    <xf numFmtId="2" fontId="32" fillId="33" borderId="193" xfId="0" applyNumberFormat="1" applyFont="1" applyFill="1" applyBorder="1" applyAlignment="1">
      <alignment horizontal="right"/>
    </xf>
    <xf numFmtId="2" fontId="32" fillId="33" borderId="197" xfId="0" applyNumberFormat="1" applyFont="1" applyFill="1" applyBorder="1" applyAlignment="1">
      <alignment horizontal="right"/>
    </xf>
    <xf numFmtId="2" fontId="22" fillId="33" borderId="217" xfId="0" applyNumberFormat="1" applyFont="1" applyFill="1" applyBorder="1" applyAlignment="1">
      <alignment horizontal="right"/>
    </xf>
    <xf numFmtId="2" fontId="22" fillId="33" borderId="218" xfId="0" applyNumberFormat="1" applyFont="1" applyFill="1" applyBorder="1" applyAlignment="1">
      <alignment horizontal="right"/>
    </xf>
    <xf numFmtId="2" fontId="22" fillId="33" borderId="219" xfId="0" applyNumberFormat="1" applyFont="1" applyFill="1" applyBorder="1" applyAlignment="1">
      <alignment horizontal="right"/>
    </xf>
    <xf numFmtId="2" fontId="22" fillId="33" borderId="220" xfId="0" applyNumberFormat="1" applyFont="1" applyFill="1" applyBorder="1" applyAlignment="1">
      <alignment horizontal="right"/>
    </xf>
    <xf numFmtId="2" fontId="22" fillId="33" borderId="221" xfId="0" applyNumberFormat="1" applyFont="1" applyFill="1" applyBorder="1" applyAlignment="1">
      <alignment horizontal="right"/>
    </xf>
    <xf numFmtId="0" fontId="21" fillId="33" borderId="222" xfId="0" applyNumberFormat="1" applyFont="1" applyFill="1" applyBorder="1" applyAlignment="1">
      <alignment horizontal="center" vertical="center" wrapText="1"/>
    </xf>
    <xf numFmtId="2" fontId="21" fillId="33" borderId="118" xfId="0" applyNumberFormat="1" applyFont="1" applyFill="1" applyBorder="1" applyAlignment="1">
      <alignment horizontal="center" vertical="center" wrapText="1"/>
    </xf>
    <xf numFmtId="2" fontId="21" fillId="33" borderId="119" xfId="0" applyNumberFormat="1" applyFont="1" applyFill="1" applyBorder="1" applyAlignment="1">
      <alignment horizontal="center" vertical="center" wrapText="1"/>
    </xf>
    <xf numFmtId="2" fontId="76" fillId="33" borderId="130" xfId="0" applyNumberFormat="1" applyFont="1" applyFill="1" applyBorder="1" applyAlignment="1">
      <alignment horizontal="right"/>
    </xf>
    <xf numFmtId="2" fontId="76" fillId="33" borderId="127" xfId="0" applyNumberFormat="1" applyFont="1" applyFill="1" applyBorder="1" applyAlignment="1">
      <alignment horizontal="right"/>
    </xf>
    <xf numFmtId="2" fontId="76" fillId="33" borderId="128" xfId="0" applyNumberFormat="1" applyFont="1" applyFill="1" applyBorder="1" applyAlignment="1">
      <alignment horizontal="right"/>
    </xf>
    <xf numFmtId="2" fontId="22" fillId="33" borderId="196" xfId="0" applyNumberFormat="1" applyFont="1" applyFill="1" applyBorder="1" applyAlignment="1">
      <alignment horizontal="right"/>
    </xf>
    <xf numFmtId="2" fontId="22" fillId="33" borderId="195" xfId="0" applyNumberFormat="1" applyFont="1" applyFill="1" applyBorder="1" applyAlignment="1">
      <alignment horizontal="right"/>
    </xf>
    <xf numFmtId="2" fontId="22" fillId="33" borderId="223" xfId="0" applyNumberFormat="1" applyFont="1" applyFill="1" applyBorder="1" applyAlignment="1">
      <alignment horizontal="right"/>
    </xf>
    <xf numFmtId="2" fontId="76" fillId="33" borderId="129" xfId="0" applyNumberFormat="1" applyFont="1" applyFill="1" applyBorder="1" applyAlignment="1">
      <alignment horizontal="right"/>
    </xf>
    <xf numFmtId="2" fontId="76" fillId="33" borderId="176" xfId="0" applyNumberFormat="1" applyFont="1" applyFill="1" applyBorder="1" applyAlignment="1">
      <alignment horizontal="right"/>
    </xf>
    <xf numFmtId="2" fontId="76" fillId="33" borderId="179" xfId="0" applyNumberFormat="1" applyFont="1" applyFill="1" applyBorder="1" applyAlignment="1">
      <alignment horizontal="right"/>
    </xf>
    <xf numFmtId="1" fontId="77" fillId="33" borderId="62" xfId="0" applyNumberFormat="1" applyFont="1" applyFill="1" applyBorder="1" applyAlignment="1">
      <alignment/>
    </xf>
    <xf numFmtId="2" fontId="32" fillId="33" borderId="129" xfId="0" applyNumberFormat="1" applyFont="1" applyFill="1" applyBorder="1" applyAlignment="1">
      <alignment horizontal="right"/>
    </xf>
    <xf numFmtId="2" fontId="32" fillId="33" borderId="175" xfId="0" applyNumberFormat="1" applyFont="1" applyFill="1" applyBorder="1" applyAlignment="1">
      <alignment horizontal="right"/>
    </xf>
    <xf numFmtId="2" fontId="32" fillId="33" borderId="176" xfId="0" applyNumberFormat="1" applyFont="1" applyFill="1" applyBorder="1" applyAlignment="1">
      <alignment/>
    </xf>
    <xf numFmtId="2" fontId="32" fillId="33" borderId="127" xfId="0" applyNumberFormat="1" applyFont="1" applyFill="1" applyBorder="1" applyAlignment="1">
      <alignment/>
    </xf>
    <xf numFmtId="2" fontId="32" fillId="33" borderId="176" xfId="0" applyNumberFormat="1" applyFont="1" applyFill="1" applyBorder="1" applyAlignment="1">
      <alignment horizontal="right"/>
    </xf>
    <xf numFmtId="2" fontId="32" fillId="33" borderId="124" xfId="0" applyNumberFormat="1" applyFont="1" applyFill="1" applyBorder="1" applyAlignment="1">
      <alignment horizontal="right"/>
    </xf>
    <xf numFmtId="2" fontId="32" fillId="33" borderId="179" xfId="0" applyNumberFormat="1" applyFont="1" applyFill="1" applyBorder="1" applyAlignment="1">
      <alignment horizontal="right"/>
    </xf>
    <xf numFmtId="2" fontId="32" fillId="33" borderId="125" xfId="0" applyNumberFormat="1" applyFont="1" applyFill="1" applyBorder="1" applyAlignment="1">
      <alignment horizontal="right"/>
    </xf>
    <xf numFmtId="2" fontId="78" fillId="33" borderId="183" xfId="0" applyNumberFormat="1" applyFont="1" applyFill="1" applyBorder="1" applyAlignment="1">
      <alignment horizontal="right"/>
    </xf>
    <xf numFmtId="2" fontId="78" fillId="33" borderId="184" xfId="0" applyNumberFormat="1" applyFont="1" applyFill="1" applyBorder="1" applyAlignment="1">
      <alignment horizontal="right"/>
    </xf>
    <xf numFmtId="2" fontId="22" fillId="33" borderId="99" xfId="0" applyNumberFormat="1" applyFont="1" applyFill="1" applyBorder="1" applyAlignment="1">
      <alignment/>
    </xf>
    <xf numFmtId="2" fontId="22" fillId="33" borderId="224" xfId="0" applyNumberFormat="1" applyFont="1" applyFill="1" applyBorder="1" applyAlignment="1">
      <alignment/>
    </xf>
    <xf numFmtId="2" fontId="32" fillId="33" borderId="183" xfId="0" applyNumberFormat="1" applyFont="1" applyFill="1" applyBorder="1" applyAlignment="1">
      <alignment/>
    </xf>
    <xf numFmtId="2" fontId="32" fillId="33" borderId="184" xfId="0" applyNumberFormat="1" applyFont="1" applyFill="1" applyBorder="1" applyAlignment="1">
      <alignment/>
    </xf>
    <xf numFmtId="2" fontId="76" fillId="33" borderId="184" xfId="0" applyNumberFormat="1" applyFont="1" applyFill="1" applyBorder="1" applyAlignment="1">
      <alignment horizontal="right"/>
    </xf>
    <xf numFmtId="2" fontId="73" fillId="33" borderId="161" xfId="0" applyNumberFormat="1" applyFont="1" applyFill="1" applyBorder="1" applyAlignment="1">
      <alignment horizontal="right"/>
    </xf>
    <xf numFmtId="2" fontId="73" fillId="33" borderId="225" xfId="0" applyNumberFormat="1" applyFont="1" applyFill="1" applyBorder="1" applyAlignment="1">
      <alignment horizontal="right"/>
    </xf>
    <xf numFmtId="2" fontId="73" fillId="33" borderId="110" xfId="0" applyNumberFormat="1" applyFont="1" applyFill="1" applyBorder="1" applyAlignment="1">
      <alignment horizontal="right"/>
    </xf>
    <xf numFmtId="2" fontId="73" fillId="33" borderId="226" xfId="0" applyNumberFormat="1" applyFont="1" applyFill="1" applyBorder="1" applyAlignment="1">
      <alignment horizontal="right"/>
    </xf>
    <xf numFmtId="2" fontId="73" fillId="33" borderId="184" xfId="0" applyNumberFormat="1" applyFont="1" applyFill="1" applyBorder="1" applyAlignment="1">
      <alignment horizontal="right"/>
    </xf>
    <xf numFmtId="2" fontId="73" fillId="33" borderId="185" xfId="0" applyNumberFormat="1" applyFont="1" applyFill="1" applyBorder="1" applyAlignment="1">
      <alignment horizontal="right"/>
    </xf>
    <xf numFmtId="2" fontId="73" fillId="33" borderId="0" xfId="0" applyNumberFormat="1" applyFont="1" applyFill="1" applyBorder="1" applyAlignment="1">
      <alignment/>
    </xf>
    <xf numFmtId="0" fontId="28" fillId="33" borderId="85" xfId="0" applyNumberFormat="1" applyFont="1" applyFill="1" applyBorder="1" applyAlignment="1">
      <alignment horizontal="center" vertical="center" wrapText="1"/>
    </xf>
    <xf numFmtId="0" fontId="5" fillId="33" borderId="140" xfId="0" applyNumberFormat="1" applyFont="1" applyFill="1" applyBorder="1" applyAlignment="1">
      <alignment vertical="center" wrapText="1"/>
    </xf>
    <xf numFmtId="2" fontId="76" fillId="33" borderId="184" xfId="0" applyNumberFormat="1" applyFont="1" applyFill="1" applyBorder="1" applyAlignment="1">
      <alignment/>
    </xf>
    <xf numFmtId="2" fontId="76" fillId="33" borderId="211" xfId="0" applyNumberFormat="1" applyFont="1" applyFill="1" applyBorder="1" applyAlignment="1">
      <alignment/>
    </xf>
    <xf numFmtId="0" fontId="10" fillId="33" borderId="227" xfId="0" applyNumberFormat="1" applyFont="1" applyFill="1" applyBorder="1" applyAlignment="1">
      <alignment horizontal="center"/>
    </xf>
    <xf numFmtId="0" fontId="10" fillId="33" borderId="228" xfId="0" applyNumberFormat="1" applyFont="1" applyFill="1" applyBorder="1" applyAlignment="1">
      <alignment horizontal="center"/>
    </xf>
    <xf numFmtId="0" fontId="10" fillId="33" borderId="229" xfId="0" applyNumberFormat="1" applyFont="1" applyFill="1" applyBorder="1" applyAlignment="1">
      <alignment horizontal="center"/>
    </xf>
    <xf numFmtId="0" fontId="10" fillId="33" borderId="230" xfId="0" applyNumberFormat="1" applyFont="1" applyFill="1" applyBorder="1" applyAlignment="1">
      <alignment horizontal="center"/>
    </xf>
    <xf numFmtId="0" fontId="10" fillId="33" borderId="231" xfId="0" applyNumberFormat="1" applyFont="1" applyFill="1" applyBorder="1" applyAlignment="1">
      <alignment horizontal="center"/>
    </xf>
    <xf numFmtId="0" fontId="10" fillId="33" borderId="232" xfId="0" applyNumberFormat="1" applyFont="1" applyFill="1" applyBorder="1" applyAlignment="1">
      <alignment horizontal="center"/>
    </xf>
    <xf numFmtId="2" fontId="73" fillId="33" borderId="225" xfId="0" applyNumberFormat="1" applyFont="1" applyFill="1" applyBorder="1" applyAlignment="1">
      <alignment/>
    </xf>
    <xf numFmtId="2" fontId="76" fillId="33" borderId="183" xfId="0" applyNumberFormat="1" applyFont="1" applyFill="1" applyBorder="1" applyAlignment="1">
      <alignment horizontal="right"/>
    </xf>
    <xf numFmtId="2" fontId="76" fillId="33" borderId="194" xfId="0" applyNumberFormat="1" applyFont="1" applyFill="1" applyBorder="1" applyAlignment="1">
      <alignment/>
    </xf>
    <xf numFmtId="2" fontId="76" fillId="33" borderId="193" xfId="0" applyNumberFormat="1" applyFont="1" applyFill="1" applyBorder="1" applyAlignment="1">
      <alignment/>
    </xf>
    <xf numFmtId="2" fontId="76" fillId="33" borderId="183" xfId="0" applyNumberFormat="1" applyFont="1" applyFill="1" applyBorder="1" applyAlignment="1">
      <alignment/>
    </xf>
    <xf numFmtId="2" fontId="76" fillId="33" borderId="210" xfId="0" applyNumberFormat="1" applyFont="1" applyFill="1" applyBorder="1" applyAlignment="1">
      <alignment/>
    </xf>
    <xf numFmtId="2" fontId="73" fillId="33" borderId="233" xfId="0" applyNumberFormat="1" applyFont="1" applyFill="1" applyBorder="1" applyAlignment="1">
      <alignment/>
    </xf>
    <xf numFmtId="2" fontId="73" fillId="33" borderId="234" xfId="0" applyNumberFormat="1" applyFont="1" applyFill="1" applyBorder="1" applyAlignment="1">
      <alignment/>
    </xf>
    <xf numFmtId="2" fontId="73" fillId="33" borderId="87" xfId="0" applyNumberFormat="1" applyFont="1" applyFill="1" applyBorder="1" applyAlignment="1">
      <alignment/>
    </xf>
    <xf numFmtId="2" fontId="73" fillId="33" borderId="23" xfId="0" applyNumberFormat="1" applyFont="1" applyFill="1" applyBorder="1" applyAlignment="1">
      <alignment horizontal="right"/>
    </xf>
    <xf numFmtId="2" fontId="73" fillId="33" borderId="142" xfId="0" applyNumberFormat="1" applyFont="1" applyFill="1" applyBorder="1" applyAlignment="1">
      <alignment horizontal="right"/>
    </xf>
    <xf numFmtId="2" fontId="73" fillId="33" borderId="144" xfId="0" applyNumberFormat="1" applyFont="1" applyFill="1" applyBorder="1" applyAlignment="1">
      <alignment horizontal="right"/>
    </xf>
    <xf numFmtId="2" fontId="73" fillId="33" borderId="235" xfId="0" applyNumberFormat="1" applyFont="1" applyFill="1" applyBorder="1" applyAlignment="1">
      <alignment horizontal="right"/>
    </xf>
    <xf numFmtId="2" fontId="73" fillId="33" borderId="58" xfId="0" applyNumberFormat="1" applyFont="1" applyFill="1" applyBorder="1" applyAlignment="1">
      <alignment horizontal="right"/>
    </xf>
    <xf numFmtId="2" fontId="73" fillId="33" borderId="107" xfId="0" applyNumberFormat="1" applyFont="1" applyFill="1" applyBorder="1" applyAlignment="1">
      <alignment horizontal="right"/>
    </xf>
    <xf numFmtId="2" fontId="73" fillId="33" borderId="94" xfId="0" applyNumberFormat="1" applyFont="1" applyFill="1" applyBorder="1" applyAlignment="1">
      <alignment horizontal="right"/>
    </xf>
    <xf numFmtId="2" fontId="73" fillId="33" borderId="236" xfId="0" applyNumberFormat="1" applyFont="1" applyFill="1" applyBorder="1" applyAlignment="1">
      <alignment horizontal="right"/>
    </xf>
    <xf numFmtId="2" fontId="73" fillId="33" borderId="169" xfId="0" applyNumberFormat="1" applyFont="1" applyFill="1" applyBorder="1" applyAlignment="1">
      <alignment horizontal="right"/>
    </xf>
    <xf numFmtId="2" fontId="73" fillId="33" borderId="187" xfId="0" applyNumberFormat="1" applyFont="1" applyFill="1" applyBorder="1" applyAlignment="1">
      <alignment horizontal="right"/>
    </xf>
    <xf numFmtId="2" fontId="73" fillId="33" borderId="177" xfId="0" applyNumberFormat="1" applyFont="1" applyFill="1" applyBorder="1" applyAlignment="1">
      <alignment horizontal="right"/>
    </xf>
    <xf numFmtId="2" fontId="73" fillId="33" borderId="237" xfId="0" applyNumberFormat="1" applyFont="1" applyFill="1" applyBorder="1" applyAlignment="1">
      <alignment horizontal="right"/>
    </xf>
    <xf numFmtId="175" fontId="79" fillId="36" borderId="103" xfId="0" applyNumberFormat="1" applyFont="1" applyFill="1" applyBorder="1" applyAlignment="1">
      <alignment horizontal="center" vertical="center"/>
    </xf>
    <xf numFmtId="175" fontId="79" fillId="36" borderId="0" xfId="0" applyNumberFormat="1" applyFont="1" applyFill="1" applyBorder="1" applyAlignment="1">
      <alignment horizontal="center" vertical="center" wrapText="1"/>
    </xf>
    <xf numFmtId="175" fontId="79" fillId="36" borderId="103" xfId="0" applyNumberFormat="1" applyFont="1" applyFill="1" applyBorder="1" applyAlignment="1">
      <alignment horizontal="center" vertical="center" wrapText="1"/>
    </xf>
    <xf numFmtId="175" fontId="79" fillId="36" borderId="200" xfId="0" applyNumberFormat="1" applyFont="1" applyFill="1" applyBorder="1" applyAlignment="1">
      <alignment horizontal="center" vertical="center"/>
    </xf>
    <xf numFmtId="175" fontId="79" fillId="36" borderId="0" xfId="0" applyNumberFormat="1" applyFont="1" applyFill="1" applyBorder="1" applyAlignment="1">
      <alignment horizontal="center" vertical="center"/>
    </xf>
    <xf numFmtId="175" fontId="79" fillId="36" borderId="238" xfId="0" applyNumberFormat="1" applyFont="1" applyFill="1" applyBorder="1" applyAlignment="1">
      <alignment horizontal="center" vertical="center"/>
    </xf>
    <xf numFmtId="175" fontId="79" fillId="36" borderId="239" xfId="0" applyNumberFormat="1" applyFont="1" applyFill="1" applyBorder="1" applyAlignment="1">
      <alignment horizontal="center" vertical="center"/>
    </xf>
    <xf numFmtId="175" fontId="79" fillId="36" borderId="109" xfId="0" applyNumberFormat="1" applyFont="1" applyFill="1" applyBorder="1" applyAlignment="1">
      <alignment horizontal="center" vertical="center"/>
    </xf>
    <xf numFmtId="175" fontId="79" fillId="36" borderId="109" xfId="0" applyNumberFormat="1" applyFont="1" applyFill="1" applyBorder="1" applyAlignment="1">
      <alignment horizontal="center" vertical="center" wrapText="1"/>
    </xf>
    <xf numFmtId="175" fontId="79" fillId="36" borderId="240" xfId="0" applyNumberFormat="1" applyFont="1" applyFill="1" applyBorder="1" applyAlignment="1">
      <alignment horizontal="center" vertical="center" wrapText="1"/>
    </xf>
    <xf numFmtId="175" fontId="79" fillId="36" borderId="239" xfId="0" applyNumberFormat="1" applyFont="1" applyFill="1" applyBorder="1" applyAlignment="1">
      <alignment horizontal="center" vertical="center" wrapText="1"/>
    </xf>
    <xf numFmtId="175" fontId="79" fillId="36" borderId="161" xfId="0" applyNumberFormat="1" applyFont="1" applyFill="1" applyBorder="1" applyAlignment="1">
      <alignment horizontal="center" vertical="center" wrapText="1"/>
    </xf>
    <xf numFmtId="175" fontId="79" fillId="36" borderId="225" xfId="0" applyNumberFormat="1" applyFont="1" applyFill="1" applyBorder="1" applyAlignment="1">
      <alignment horizontal="center" vertical="center" wrapText="1"/>
    </xf>
    <xf numFmtId="175" fontId="79" fillId="36" borderId="241" xfId="0" applyNumberFormat="1" applyFont="1" applyFill="1" applyBorder="1" applyAlignment="1">
      <alignment horizontal="center" vertical="center" wrapText="1"/>
    </xf>
    <xf numFmtId="175" fontId="79" fillId="36" borderId="163" xfId="0" applyNumberFormat="1" applyFont="1" applyFill="1" applyBorder="1" applyAlignment="1">
      <alignment horizontal="center" vertical="center" wrapText="1"/>
    </xf>
    <xf numFmtId="0" fontId="23" fillId="33" borderId="242" xfId="0" applyNumberFormat="1" applyFont="1" applyFill="1" applyBorder="1" applyAlignment="1">
      <alignment horizontal="center" vertical="center" wrapText="1"/>
    </xf>
    <xf numFmtId="0" fontId="23" fillId="33" borderId="243" xfId="0" applyNumberFormat="1" applyFont="1" applyFill="1" applyBorder="1" applyAlignment="1">
      <alignment horizontal="center" vertical="center" wrapText="1"/>
    </xf>
    <xf numFmtId="0" fontId="23" fillId="33" borderId="244" xfId="0" applyNumberFormat="1" applyFont="1" applyFill="1" applyBorder="1" applyAlignment="1">
      <alignment horizontal="center" vertical="center" wrapText="1"/>
    </xf>
    <xf numFmtId="0" fontId="10" fillId="33" borderId="14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110" xfId="0" applyNumberFormat="1" applyFont="1" applyFill="1" applyBorder="1" applyAlignment="1">
      <alignment horizontal="center" vertical="center"/>
    </xf>
    <xf numFmtId="0" fontId="33" fillId="33" borderId="233" xfId="0" applyNumberFormat="1" applyFont="1" applyFill="1" applyBorder="1" applyAlignment="1">
      <alignment horizontal="center" vertical="center" wrapText="1"/>
    </xf>
    <xf numFmtId="0" fontId="33" fillId="33" borderId="234" xfId="0" applyNumberFormat="1" applyFont="1" applyFill="1" applyBorder="1" applyAlignment="1">
      <alignment horizontal="center" vertical="center" wrapText="1"/>
    </xf>
    <xf numFmtId="0" fontId="80" fillId="33" borderId="242" xfId="0" applyNumberFormat="1" applyFont="1" applyFill="1" applyBorder="1" applyAlignment="1">
      <alignment horizontal="center" vertical="center" wrapText="1"/>
    </xf>
    <xf numFmtId="0" fontId="80" fillId="33" borderId="140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left" vertical="top" wrapText="1"/>
    </xf>
    <xf numFmtId="0" fontId="27" fillId="33" borderId="110" xfId="0" applyNumberFormat="1" applyFont="1" applyFill="1" applyBorder="1" applyAlignment="1">
      <alignment horizontal="left" vertical="top" wrapText="1"/>
    </xf>
    <xf numFmtId="2" fontId="21" fillId="33" borderId="242" xfId="0" applyNumberFormat="1" applyFont="1" applyFill="1" applyBorder="1" applyAlignment="1">
      <alignment horizontal="center" vertical="center" wrapText="1"/>
    </xf>
    <xf numFmtId="2" fontId="21" fillId="33" borderId="243" xfId="0" applyNumberFormat="1" applyFont="1" applyFill="1" applyBorder="1" applyAlignment="1">
      <alignment horizontal="center" vertical="center" wrapText="1"/>
    </xf>
    <xf numFmtId="0" fontId="12" fillId="33" borderId="77" xfId="0" applyNumberFormat="1" applyFont="1" applyFill="1" applyBorder="1" applyAlignment="1">
      <alignment horizontal="center" vertical="center" wrapText="1"/>
    </xf>
    <xf numFmtId="0" fontId="12" fillId="33" borderId="164" xfId="0" applyNumberFormat="1" applyFont="1" applyFill="1" applyBorder="1" applyAlignment="1">
      <alignment horizontal="center" vertical="center" wrapText="1"/>
    </xf>
    <xf numFmtId="2" fontId="73" fillId="33" borderId="243" xfId="0" applyNumberFormat="1" applyFont="1" applyFill="1" applyBorder="1" applyAlignment="1">
      <alignment horizontal="center"/>
    </xf>
    <xf numFmtId="2" fontId="73" fillId="33" borderId="0" xfId="0" applyNumberFormat="1" applyFont="1" applyFill="1" applyBorder="1" applyAlignment="1">
      <alignment horizontal="center"/>
    </xf>
    <xf numFmtId="2" fontId="73" fillId="33" borderId="239" xfId="0" applyNumberFormat="1" applyFont="1" applyFill="1" applyBorder="1" applyAlignment="1">
      <alignment horizontal="center"/>
    </xf>
    <xf numFmtId="2" fontId="73" fillId="33" borderId="245" xfId="0" applyNumberFormat="1" applyFont="1" applyFill="1" applyBorder="1" applyAlignment="1">
      <alignment horizontal="center"/>
    </xf>
    <xf numFmtId="2" fontId="73" fillId="33" borderId="103" xfId="0" applyNumberFormat="1" applyFont="1" applyFill="1" applyBorder="1" applyAlignment="1">
      <alignment horizontal="center"/>
    </xf>
    <xf numFmtId="2" fontId="73" fillId="33" borderId="109" xfId="0" applyNumberFormat="1" applyFont="1" applyFill="1" applyBorder="1" applyAlignment="1">
      <alignment horizontal="center"/>
    </xf>
    <xf numFmtId="0" fontId="27" fillId="33" borderId="0" xfId="0" applyNumberFormat="1" applyFont="1" applyFill="1" applyBorder="1" applyAlignment="1">
      <alignment horizontal="center" vertical="center" wrapText="1"/>
    </xf>
    <xf numFmtId="0" fontId="12" fillId="33" borderId="246" xfId="0" applyNumberFormat="1" applyFont="1" applyFill="1" applyBorder="1" applyAlignment="1">
      <alignment horizontal="center" vertical="center"/>
    </xf>
    <xf numFmtId="0" fontId="12" fillId="33" borderId="247" xfId="0" applyNumberFormat="1" applyFont="1" applyFill="1" applyBorder="1" applyAlignment="1">
      <alignment horizontal="center" vertical="center"/>
    </xf>
    <xf numFmtId="0" fontId="12" fillId="33" borderId="248" xfId="0" applyNumberFormat="1" applyFont="1" applyFill="1" applyBorder="1" applyAlignment="1">
      <alignment horizontal="center" vertical="center"/>
    </xf>
    <xf numFmtId="1" fontId="21" fillId="33" borderId="108" xfId="0" applyNumberFormat="1" applyFont="1" applyFill="1" applyBorder="1" applyAlignment="1">
      <alignment horizontal="center" vertical="center"/>
    </xf>
    <xf numFmtId="0" fontId="21" fillId="33" borderId="108" xfId="0" applyNumberFormat="1" applyFont="1" applyFill="1" applyBorder="1" applyAlignment="1">
      <alignment horizontal="center" vertical="center"/>
    </xf>
    <xf numFmtId="3" fontId="3" fillId="33" borderId="249" xfId="0" applyNumberFormat="1" applyFont="1" applyFill="1" applyBorder="1" applyAlignment="1">
      <alignment horizontal="center"/>
    </xf>
    <xf numFmtId="3" fontId="3" fillId="33" borderId="250" xfId="0" applyNumberFormat="1" applyFont="1" applyFill="1" applyBorder="1" applyAlignment="1">
      <alignment horizontal="center"/>
    </xf>
    <xf numFmtId="0" fontId="5" fillId="33" borderId="251" xfId="0" applyNumberFormat="1" applyFont="1" applyFill="1" applyBorder="1" applyAlignment="1">
      <alignment horizontal="center" vertical="center" wrapText="1"/>
    </xf>
    <xf numFmtId="0" fontId="5" fillId="33" borderId="252" xfId="0" applyNumberFormat="1" applyFont="1" applyFill="1" applyBorder="1" applyAlignment="1">
      <alignment horizontal="center" vertical="center" wrapText="1"/>
    </xf>
    <xf numFmtId="0" fontId="5" fillId="33" borderId="253" xfId="0" applyNumberFormat="1" applyFont="1" applyFill="1" applyBorder="1" applyAlignment="1">
      <alignment horizontal="center" vertical="center" wrapText="1"/>
    </xf>
    <xf numFmtId="0" fontId="5" fillId="33" borderId="254" xfId="0" applyNumberFormat="1" applyFont="1" applyFill="1" applyBorder="1" applyAlignment="1">
      <alignment horizontal="center" vertical="center" wrapText="1"/>
    </xf>
    <xf numFmtId="2" fontId="21" fillId="33" borderId="200" xfId="0" applyNumberFormat="1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2" fontId="21" fillId="33" borderId="103" xfId="0" applyNumberFormat="1" applyFont="1" applyFill="1" applyBorder="1" applyAlignment="1">
      <alignment horizontal="center" vertical="center" wrapText="1"/>
    </xf>
    <xf numFmtId="0" fontId="5" fillId="33" borderId="255" xfId="0" applyNumberFormat="1" applyFont="1" applyFill="1" applyBorder="1" applyAlignment="1">
      <alignment horizontal="center" vertical="center" wrapText="1"/>
    </xf>
    <xf numFmtId="0" fontId="5" fillId="33" borderId="256" xfId="0" applyNumberFormat="1" applyFont="1" applyFill="1" applyBorder="1" applyAlignment="1">
      <alignment horizontal="center" vertical="center" wrapText="1"/>
    </xf>
    <xf numFmtId="0" fontId="5" fillId="33" borderId="257" xfId="0" applyNumberFormat="1" applyFont="1" applyFill="1" applyBorder="1" applyAlignment="1">
      <alignment horizontal="center" vertical="center" wrapText="1"/>
    </xf>
    <xf numFmtId="0" fontId="5" fillId="33" borderId="258" xfId="0" applyNumberFormat="1" applyFont="1" applyFill="1" applyBorder="1" applyAlignment="1">
      <alignment horizontal="center" vertical="center" wrapText="1"/>
    </xf>
    <xf numFmtId="3" fontId="3" fillId="33" borderId="255" xfId="0" applyNumberFormat="1" applyFont="1" applyFill="1" applyBorder="1" applyAlignment="1">
      <alignment horizontal="center"/>
    </xf>
    <xf numFmtId="0" fontId="3" fillId="33" borderId="249" xfId="0" applyNumberFormat="1" applyFont="1" applyFill="1" applyBorder="1" applyAlignment="1">
      <alignment horizontal="center"/>
    </xf>
    <xf numFmtId="1" fontId="21" fillId="33" borderId="108" xfId="0" applyNumberFormat="1" applyFont="1" applyFill="1" applyBorder="1" applyAlignment="1">
      <alignment horizontal="center" vertical="center" wrapText="1"/>
    </xf>
    <xf numFmtId="0" fontId="21" fillId="33" borderId="108" xfId="0" applyNumberFormat="1" applyFont="1" applyFill="1" applyBorder="1" applyAlignment="1">
      <alignment horizontal="center" vertical="center" wrapText="1"/>
    </xf>
    <xf numFmtId="1" fontId="9" fillId="36" borderId="0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right" wrapText="1"/>
    </xf>
    <xf numFmtId="1" fontId="9" fillId="33" borderId="259" xfId="0" applyNumberFormat="1" applyFont="1" applyFill="1" applyBorder="1" applyAlignment="1">
      <alignment horizontal="center" vertical="center"/>
    </xf>
    <xf numFmtId="1" fontId="9" fillId="33" borderId="248" xfId="0" applyNumberFormat="1" applyFont="1" applyFill="1" applyBorder="1" applyAlignment="1">
      <alignment horizontal="center" vertical="center"/>
    </xf>
    <xf numFmtId="1" fontId="9" fillId="33" borderId="247" xfId="0" applyNumberFormat="1" applyFont="1" applyFill="1" applyBorder="1" applyAlignment="1">
      <alignment horizontal="center" vertical="center"/>
    </xf>
    <xf numFmtId="1" fontId="9" fillId="33" borderId="228" xfId="0" applyNumberFormat="1" applyFont="1" applyFill="1" applyBorder="1" applyAlignment="1">
      <alignment horizontal="center" vertical="center" wrapText="1"/>
    </xf>
    <xf numFmtId="1" fontId="9" fillId="33" borderId="231" xfId="0" applyNumberFormat="1" applyFont="1" applyFill="1" applyBorder="1" applyAlignment="1">
      <alignment horizontal="center" vertical="center" wrapText="1"/>
    </xf>
    <xf numFmtId="1" fontId="9" fillId="33" borderId="232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/>
    </xf>
    <xf numFmtId="1" fontId="9" fillId="33" borderId="164" xfId="0" applyNumberFormat="1" applyFont="1" applyFill="1" applyBorder="1" applyAlignment="1">
      <alignment horizontal="center" vertical="center" wrapText="1"/>
    </xf>
    <xf numFmtId="1" fontId="9" fillId="33" borderId="78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/>
    </xf>
    <xf numFmtId="1" fontId="11" fillId="33" borderId="260" xfId="0" applyNumberFormat="1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/>
    </xf>
    <xf numFmtId="1" fontId="12" fillId="33" borderId="17" xfId="0" applyNumberFormat="1" applyFont="1" applyFill="1" applyBorder="1" applyAlignment="1">
      <alignment horizontal="center"/>
    </xf>
    <xf numFmtId="1" fontId="12" fillId="33" borderId="18" xfId="0" applyNumberFormat="1" applyFont="1" applyFill="1" applyBorder="1" applyAlignment="1">
      <alignment horizontal="center"/>
    </xf>
    <xf numFmtId="2" fontId="76" fillId="33" borderId="101" xfId="0" applyNumberFormat="1" applyFont="1" applyFill="1" applyBorder="1" applyAlignment="1">
      <alignment horizontal="right"/>
    </xf>
    <xf numFmtId="2" fontId="76" fillId="33" borderId="87" xfId="0" applyNumberFormat="1" applyFont="1" applyFill="1" applyBorder="1" applyAlignment="1">
      <alignment horizontal="right"/>
    </xf>
    <xf numFmtId="2" fontId="76" fillId="33" borderId="141" xfId="0" applyNumberFormat="1" applyFont="1" applyFill="1" applyBorder="1" applyAlignment="1">
      <alignment/>
    </xf>
    <xf numFmtId="2" fontId="76" fillId="33" borderId="142" xfId="0" applyNumberFormat="1" applyFont="1" applyFill="1" applyBorder="1" applyAlignment="1">
      <alignment/>
    </xf>
    <xf numFmtId="2" fontId="76" fillId="33" borderId="194" xfId="0" applyNumberFormat="1" applyFont="1" applyFill="1" applyBorder="1" applyAlignment="1">
      <alignment horizontal="right"/>
    </xf>
    <xf numFmtId="2" fontId="76" fillId="33" borderId="193" xfId="0" applyNumberFormat="1" applyFont="1" applyFill="1" applyBorder="1" applyAlignment="1">
      <alignment horizontal="right"/>
    </xf>
    <xf numFmtId="2" fontId="76" fillId="33" borderId="261" xfId="0" applyNumberFormat="1" applyFont="1" applyFill="1" applyBorder="1" applyAlignment="1">
      <alignment horizontal="right"/>
    </xf>
    <xf numFmtId="2" fontId="76" fillId="33" borderId="262" xfId="0" applyNumberFormat="1" applyFont="1" applyFill="1" applyBorder="1" applyAlignment="1">
      <alignment horizontal="right"/>
    </xf>
    <xf numFmtId="2" fontId="76" fillId="33" borderId="263" xfId="0" applyNumberFormat="1" applyFont="1" applyFill="1" applyBorder="1" applyAlignment="1">
      <alignment horizontal="right"/>
    </xf>
    <xf numFmtId="2" fontId="76" fillId="33" borderId="26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9230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38100</xdr:rowOff>
    </xdr:from>
    <xdr:to>
      <xdr:col>7</xdr:col>
      <xdr:colOff>428625</xdr:colOff>
      <xdr:row>2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8100"/>
          <a:ext cx="2209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showGridLines="0" tabSelected="1" view="pageBreakPreview" zoomScale="60" zoomScaleNormal="55" zoomScalePageLayoutView="55" workbookViewId="0" topLeftCell="A10">
      <selection activeCell="K40" sqref="K40"/>
    </sheetView>
  </sheetViews>
  <sheetFormatPr defaultColWidth="10.296875" defaultRowHeight="19.5" customHeight="1"/>
  <cols>
    <col min="1" max="1" width="23.69921875" style="1" customWidth="1"/>
    <col min="2" max="2" width="12.5" style="1" customWidth="1"/>
    <col min="3" max="3" width="5" style="179" customWidth="1"/>
    <col min="4" max="4" width="7.19921875" style="1" customWidth="1"/>
    <col min="5" max="6" width="7.59765625" style="1" customWidth="1"/>
    <col min="7" max="8" width="7.8984375" style="1" customWidth="1"/>
    <col min="9" max="10" width="7.59765625" style="1" customWidth="1"/>
    <col min="11" max="12" width="7.8984375" style="1" customWidth="1"/>
    <col min="13" max="14" width="7.59765625" style="1" customWidth="1"/>
    <col min="15" max="16" width="7.8984375" style="1" customWidth="1"/>
    <col min="17" max="17" width="7.59765625" style="1" customWidth="1"/>
    <col min="18" max="20" width="7.8984375" style="1" customWidth="1"/>
    <col min="21" max="22" width="7.59765625" style="1" customWidth="1"/>
    <col min="23" max="24" width="7.8984375" style="1" customWidth="1"/>
    <col min="25" max="16384" width="10.19921875" style="1" customWidth="1"/>
  </cols>
  <sheetData>
    <row r="1" spans="1:24" ht="22.5" customHeight="1">
      <c r="A1" s="514" t="s">
        <v>45</v>
      </c>
      <c r="B1" s="514"/>
      <c r="C1" s="186"/>
      <c r="D1" s="185"/>
      <c r="E1" s="185"/>
      <c r="F1" s="187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502" t="s">
        <v>65</v>
      </c>
      <c r="U1" s="502"/>
      <c r="V1" s="502"/>
      <c r="W1" s="502"/>
      <c r="X1" s="502"/>
    </row>
    <row r="2" spans="1:24" ht="61.5" customHeight="1">
      <c r="A2" s="514" t="s">
        <v>49</v>
      </c>
      <c r="B2" s="514"/>
      <c r="C2" s="514"/>
      <c r="D2" s="514"/>
      <c r="E2" s="47"/>
      <c r="F2" s="48"/>
      <c r="G2" s="47"/>
      <c r="H2" s="47"/>
      <c r="I2" s="189" t="s">
        <v>24</v>
      </c>
      <c r="J2" s="187"/>
      <c r="K2" s="46"/>
      <c r="L2" s="48"/>
      <c r="M2" s="48"/>
      <c r="N2" s="49"/>
      <c r="O2" s="48"/>
      <c r="P2" s="48"/>
      <c r="Q2" s="187"/>
      <c r="R2" s="48"/>
      <c r="S2" s="48"/>
      <c r="T2" s="502"/>
      <c r="U2" s="502"/>
      <c r="V2" s="502"/>
      <c r="W2" s="502"/>
      <c r="X2" s="502"/>
    </row>
    <row r="3" spans="1:24" ht="19.5" customHeight="1" thickBot="1">
      <c r="A3" s="190"/>
      <c r="B3" s="190"/>
      <c r="C3" s="190"/>
      <c r="D3" s="191" t="s">
        <v>25</v>
      </c>
      <c r="E3" s="190"/>
      <c r="F3" s="190"/>
      <c r="G3" s="190"/>
      <c r="H3" s="190"/>
      <c r="I3" s="190"/>
      <c r="J3" s="192" t="s">
        <v>26</v>
      </c>
      <c r="K3" s="190"/>
      <c r="L3" s="190"/>
      <c r="M3" s="190"/>
      <c r="N3" s="190"/>
      <c r="O3" s="193"/>
      <c r="P3" s="193" t="s">
        <v>64</v>
      </c>
      <c r="Q3" s="193"/>
      <c r="R3" s="190"/>
      <c r="S3" s="190"/>
      <c r="T3" s="503"/>
      <c r="U3" s="503"/>
      <c r="V3" s="503"/>
      <c r="W3" s="503"/>
      <c r="X3" s="503"/>
    </row>
    <row r="4" spans="1:24" ht="18" customHeight="1">
      <c r="A4" s="529" t="s">
        <v>27</v>
      </c>
      <c r="B4" s="530"/>
      <c r="C4" s="531"/>
      <c r="D4" s="532"/>
      <c r="E4" s="533">
        <v>10000</v>
      </c>
      <c r="F4" s="534"/>
      <c r="G4" s="534"/>
      <c r="H4" s="534"/>
      <c r="I4" s="520">
        <v>20000</v>
      </c>
      <c r="J4" s="520"/>
      <c r="K4" s="520"/>
      <c r="L4" s="520"/>
      <c r="M4" s="520">
        <v>30000</v>
      </c>
      <c r="N4" s="520"/>
      <c r="O4" s="520"/>
      <c r="P4" s="520"/>
      <c r="Q4" s="520">
        <v>50000</v>
      </c>
      <c r="R4" s="520"/>
      <c r="S4" s="520"/>
      <c r="T4" s="520"/>
      <c r="U4" s="520" t="s">
        <v>28</v>
      </c>
      <c r="V4" s="520"/>
      <c r="W4" s="520"/>
      <c r="X4" s="521"/>
    </row>
    <row r="5" spans="1:24" ht="18" customHeight="1" thickBot="1">
      <c r="A5" s="522" t="s">
        <v>29</v>
      </c>
      <c r="B5" s="523"/>
      <c r="C5" s="524"/>
      <c r="D5" s="525"/>
      <c r="E5" s="254" t="s">
        <v>30</v>
      </c>
      <c r="F5" s="255" t="s">
        <v>31</v>
      </c>
      <c r="G5" s="256" t="s">
        <v>32</v>
      </c>
      <c r="H5" s="256" t="s">
        <v>33</v>
      </c>
      <c r="I5" s="257" t="s">
        <v>30</v>
      </c>
      <c r="J5" s="255" t="s">
        <v>31</v>
      </c>
      <c r="K5" s="256" t="s">
        <v>32</v>
      </c>
      <c r="L5" s="256" t="s">
        <v>33</v>
      </c>
      <c r="M5" s="257" t="s">
        <v>30</v>
      </c>
      <c r="N5" s="255" t="s">
        <v>31</v>
      </c>
      <c r="O5" s="256" t="s">
        <v>32</v>
      </c>
      <c r="P5" s="256" t="s">
        <v>33</v>
      </c>
      <c r="Q5" s="257" t="s">
        <v>30</v>
      </c>
      <c r="R5" s="255" t="s">
        <v>31</v>
      </c>
      <c r="S5" s="256" t="s">
        <v>32</v>
      </c>
      <c r="T5" s="256" t="s">
        <v>33</v>
      </c>
      <c r="U5" s="257" t="s">
        <v>30</v>
      </c>
      <c r="V5" s="255" t="s">
        <v>31</v>
      </c>
      <c r="W5" s="256" t="s">
        <v>32</v>
      </c>
      <c r="X5" s="258" t="s">
        <v>33</v>
      </c>
    </row>
    <row r="6" spans="1:24" ht="32.25" customHeight="1" thickBot="1">
      <c r="A6" s="183" t="s">
        <v>34</v>
      </c>
      <c r="B6" s="163" t="s">
        <v>35</v>
      </c>
      <c r="C6" s="184"/>
      <c r="D6" s="446" t="s">
        <v>48</v>
      </c>
      <c r="E6" s="500" t="s">
        <v>63</v>
      </c>
      <c r="F6" s="501"/>
      <c r="G6" s="447"/>
      <c r="H6" s="447"/>
      <c r="I6" s="498" t="s">
        <v>36</v>
      </c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9"/>
    </row>
    <row r="7" spans="1:24" ht="18.75" customHeight="1" thickBot="1">
      <c r="A7" s="515" t="s">
        <v>46</v>
      </c>
      <c r="B7" s="180" t="str">
        <f>'Лист2 - Tаблица 1 - Tаблица 1'!A5</f>
        <v>21(5)х35</v>
      </c>
      <c r="C7" s="477">
        <f>'Лист2 - Tаблица 1 - Tаблица 1'!W5</f>
        <v>2.576875</v>
      </c>
      <c r="D7" s="450">
        <v>25</v>
      </c>
      <c r="E7" s="461">
        <f>'Лист2 - Tаблица 1 - Tаблица 1'!C5</f>
        <v>0.64421875</v>
      </c>
      <c r="F7" s="449">
        <f>'Лист2 - Tаблица 1 - Tаблица 1'!D5</f>
        <v>0.69575625</v>
      </c>
      <c r="G7" s="462">
        <f>'Лист2 - Tаблица 1 - Tаблица 1'!E5</f>
        <v>0.74729375</v>
      </c>
      <c r="H7" s="463">
        <f>'Лист2 - Tаблица 1 - Tаблица 1'!F5</f>
        <v>0.8503687499999999</v>
      </c>
      <c r="I7" s="434">
        <f>'Лист2 - Tаблица 1 - Tаблица 1'!G5</f>
        <v>0.6184499999999999</v>
      </c>
      <c r="J7" s="247">
        <f>'Лист2 - Tаблица 1 - Tаблица 1'!H5</f>
        <v>0.6679259999999999</v>
      </c>
      <c r="K7" s="464">
        <f>'Лист2 - Tаблица 1 - Tаблица 1'!I5</f>
        <v>0.7174019999999999</v>
      </c>
      <c r="L7" s="464">
        <f>'Лист2 - Tаблица 1 - Tаблица 1'!J5</f>
        <v>0.8163539999999999</v>
      </c>
      <c r="M7" s="246">
        <f>'Лист2 - Tаблица 1 - Tаблица 1'!K5</f>
        <v>0.5669124999999999</v>
      </c>
      <c r="N7" s="247">
        <f>'Лист2 - Tаблица 1 - Tаблица 1'!L5</f>
        <v>0.6122654999999999</v>
      </c>
      <c r="O7" s="247">
        <f>'Лист2 - Tаблица 1 - Tаблица 1'!M5</f>
        <v>0.6576184999999999</v>
      </c>
      <c r="P7" s="248">
        <f>'Лист2 - Tаблица 1 - Tаблица 1'!N5</f>
        <v>0.7483245</v>
      </c>
      <c r="Q7" s="246">
        <f>'Лист2 - Tаблица 1 - Tаблица 1'!O5</f>
        <v>0.5411437499999999</v>
      </c>
      <c r="R7" s="247">
        <f>'Лист2 - Tаблица 1 - Tаблица 1'!P5</f>
        <v>0.58443525</v>
      </c>
      <c r="S7" s="247">
        <f>'Лист2 - Tаблица 1 - Tаблица 1'!Q5</f>
        <v>0.6277267499999999</v>
      </c>
      <c r="T7" s="248">
        <f>'Лист2 - Tаблица 1 - Tаблица 1'!R5</f>
        <v>0.71430975</v>
      </c>
      <c r="U7" s="246">
        <f>'Лист2 - Tаблица 1 - Tаблица 1'!S5</f>
        <v>0.48960625</v>
      </c>
      <c r="V7" s="247">
        <f>'Лист2 - Tаблица 1 - Tаблица 1'!T5</f>
        <v>0.5287747500000001</v>
      </c>
      <c r="W7" s="247">
        <f>U7+(U7/100*16)</f>
        <v>0.56794325</v>
      </c>
      <c r="X7" s="435">
        <f>U7+(U7/100*32)</f>
        <v>0.64628025</v>
      </c>
    </row>
    <row r="8" spans="1:24" ht="18.75" customHeight="1" thickBot="1">
      <c r="A8" s="516"/>
      <c r="B8" s="535" t="str">
        <f>'Лист2 - Tаблица 1 - Tаблица 1'!A7</f>
        <v>26(7)x40</v>
      </c>
      <c r="C8" s="478">
        <f>'Лист2 - Tаблица 1 - Tаблица 1'!W7</f>
        <v>3.8</v>
      </c>
      <c r="D8" s="451">
        <v>25</v>
      </c>
      <c r="E8" s="460">
        <f>'Лист2 - Tаблица 1 - Tаблица 1'!C7</f>
        <v>0.95</v>
      </c>
      <c r="F8" s="448">
        <f>'Лист2 - Tаблица 1 - Tаблица 1'!D7</f>
        <v>1.026</v>
      </c>
      <c r="G8" s="445">
        <f>'Лист2 - Tаблица 1 - Tаблица 1'!E7</f>
        <v>1.1019999999999999</v>
      </c>
      <c r="H8" s="456">
        <f>'Лист2 - Tаблица 1 - Tаблица 1'!F7</f>
        <v>1.254</v>
      </c>
      <c r="I8" s="231">
        <f>'Лист2 - Tаблица 1 - Tаблица 1'!G7</f>
        <v>0.9119999999999999</v>
      </c>
      <c r="J8" s="60">
        <f>'Лист2 - Tаблица 1 - Tаблица 1'!H7</f>
        <v>0.98496</v>
      </c>
      <c r="K8" s="465">
        <f>'Лист2 - Tаблица 1 - Tаблица 1'!I7</f>
        <v>1.05792</v>
      </c>
      <c r="L8" s="465">
        <f>'Лист2 - Tаблица 1 - Tаблица 1'!J7</f>
        <v>1.20384</v>
      </c>
      <c r="M8" s="59">
        <f>'Лист2 - Tаблица 1 - Tаблица 1'!K7</f>
        <v>0.8360000000000001</v>
      </c>
      <c r="N8" s="60">
        <f>'Лист2 - Tаблица 1 - Tаблица 1'!L7</f>
        <v>0.9028800000000001</v>
      </c>
      <c r="O8" s="60">
        <f>'Лист2 - Tаблица 1 - Tаблица 1'!M7</f>
        <v>0.9697600000000001</v>
      </c>
      <c r="P8" s="61">
        <f>'Лист2 - Tаблица 1 - Tаблица 1'!N7</f>
        <v>1.10352</v>
      </c>
      <c r="Q8" s="59">
        <f>'Лист2 - Tаблица 1 - Tаблица 1'!O7</f>
        <v>0.798</v>
      </c>
      <c r="R8" s="60">
        <f>'Лист2 - Tаблица 1 - Tаблица 1'!P7</f>
        <v>0.86184</v>
      </c>
      <c r="S8" s="60">
        <f>'Лист2 - Tаблица 1 - Tаблица 1'!Q7</f>
        <v>0.9256800000000001</v>
      </c>
      <c r="T8" s="61">
        <f>'Лист2 - Tаблица 1 - Tаблица 1'!R7</f>
        <v>1.05336</v>
      </c>
      <c r="U8" s="59">
        <f>'Лист2 - Tаблица 1 - Tаблица 1'!S7</f>
        <v>0.7220000000000001</v>
      </c>
      <c r="V8" s="60">
        <f>'Лист2 - Tаблица 1 - Tаблица 1'!T7</f>
        <v>0.7797600000000001</v>
      </c>
      <c r="W8" s="60">
        <f>'Лист2 - Tаблица 1 - Tаблица 1'!U7</f>
        <v>0.83752</v>
      </c>
      <c r="X8" s="174">
        <f>'Лист2 - Tаблица 1 - Tаблица 1'!V7</f>
        <v>0.9530400000000001</v>
      </c>
    </row>
    <row r="9" spans="1:24" ht="18.75" customHeight="1" thickBot="1">
      <c r="A9" s="516"/>
      <c r="B9" s="536"/>
      <c r="C9" s="479">
        <f>'Лист2 - Tаблица 1 - Tаблица 1'!W8</f>
        <v>4.56</v>
      </c>
      <c r="D9" s="452">
        <v>30</v>
      </c>
      <c r="E9" s="458">
        <f>'Лист2 - Tаблица 1 - Tаблица 1'!C8</f>
        <v>1.14</v>
      </c>
      <c r="F9" s="459">
        <f>'Лист2 - Tаблица 1 - Tаблица 1'!D8</f>
        <v>1.2311999999999999</v>
      </c>
      <c r="G9" s="445">
        <f>'Лист2 - Tаблица 1 - Tаблица 1'!E8</f>
        <v>1.3223999999999998</v>
      </c>
      <c r="H9" s="456">
        <f>'Лист2 - Tаблица 1 - Tаблица 1'!F8</f>
        <v>1.5048</v>
      </c>
      <c r="I9" s="417">
        <f>'Лист2 - Tаблица 1 - Tаблица 1'!G8</f>
        <v>1.0944</v>
      </c>
      <c r="J9" s="236">
        <f>'Лист2 - Tаблица 1 - Tаблица 1'!H8</f>
        <v>1.1819520000000001</v>
      </c>
      <c r="K9" s="466">
        <f>'Лист2 - Tаблица 1 - Tаблица 1'!I8</f>
        <v>1.269504</v>
      </c>
      <c r="L9" s="466">
        <f>'Лист2 - Tаблица 1 - Tаблица 1'!J8</f>
        <v>1.4446080000000001</v>
      </c>
      <c r="M9" s="53">
        <f>'Лист2 - Tаблица 1 - Tаблица 1'!K8</f>
        <v>1.0032</v>
      </c>
      <c r="N9" s="54">
        <f>'Лист2 - Tаблица 1 - Tаблица 1'!L8</f>
        <v>1.0834560000000002</v>
      </c>
      <c r="O9" s="54">
        <f>'Лист2 - Tаблица 1 - Tаблица 1'!M8</f>
        <v>1.163712</v>
      </c>
      <c r="P9" s="55">
        <f>'Лист2 - Tаблица 1 - Tаблица 1'!N8</f>
        <v>1.324224</v>
      </c>
      <c r="Q9" s="53">
        <f>'Лист2 - Tаблица 1 - Tаблица 1'!O8</f>
        <v>0.9576000000000001</v>
      </c>
      <c r="R9" s="54">
        <f>'Лист2 - Tаблица 1 - Tаблица 1'!P8</f>
        <v>1.034208</v>
      </c>
      <c r="S9" s="54">
        <f>'Лист2 - Tаблица 1 - Tаблица 1'!Q8</f>
        <v>1.1108160000000002</v>
      </c>
      <c r="T9" s="55">
        <f>'Лист2 - Tаблица 1 - Tаблица 1'!R8</f>
        <v>1.2640320000000003</v>
      </c>
      <c r="U9" s="53">
        <f>'Лист2 - Tаблица 1 - Tаблица 1'!S8</f>
        <v>0.8664000000000001</v>
      </c>
      <c r="V9" s="54">
        <f>'Лист2 - Tаблица 1 - Tаблица 1'!T8</f>
        <v>0.9357120000000001</v>
      </c>
      <c r="W9" s="54">
        <f>'Лист2 - Tаблица 1 - Tаблица 1'!U8</f>
        <v>1.0050240000000001</v>
      </c>
      <c r="X9" s="175">
        <f>'Лист2 - Tаблица 1 - Tаблица 1'!V8</f>
        <v>1.143648</v>
      </c>
    </row>
    <row r="10" spans="1:24" ht="18.75" customHeight="1" thickBot="1">
      <c r="A10" s="516"/>
      <c r="B10" s="518" t="s">
        <v>50</v>
      </c>
      <c r="C10" s="480">
        <v>4.6</v>
      </c>
      <c r="D10" s="453">
        <v>22</v>
      </c>
      <c r="E10" s="420">
        <f>'Лист2 - Tаблица 1 - Tаблица 1'!C10</f>
        <v>1.123375</v>
      </c>
      <c r="F10" s="414">
        <f>'Лист2 - Tаблица 1 - Tаблица 1'!D10</f>
        <v>1.2132450000000001</v>
      </c>
      <c r="G10" s="234">
        <f>'Лист2 - Tаблица 1 - Tаблица 1'!E10</f>
        <v>1.303115</v>
      </c>
      <c r="H10" s="439">
        <f>'Лист2 - Tаблица 1 - Tаблица 1'!F10</f>
        <v>1.482855</v>
      </c>
      <c r="I10" s="323">
        <f>'Лист2 - Tаблица 1 - Tаблица 1'!G10</f>
        <v>1.07844</v>
      </c>
      <c r="J10" s="219">
        <f>'Лист2 - Tаблица 1 - Tаблица 1'!H10</f>
        <v>1.1647152</v>
      </c>
      <c r="K10" s="340">
        <f>'Лист2 - Tаблица 1 - Tаблица 1'!I10</f>
        <v>1.2509904</v>
      </c>
      <c r="L10" s="341">
        <f>'Лист2 - Tаблица 1 - Tаблица 1'!J10</f>
        <v>1.4235408</v>
      </c>
      <c r="M10" s="230">
        <f>'Лист2 - Tаблица 1 - Tаблица 1'!K10</f>
        <v>0.9885700000000001</v>
      </c>
      <c r="N10" s="51">
        <f>'Лист2 - Tаблица 1 - Tаблица 1'!L10</f>
        <v>1.0676556000000001</v>
      </c>
      <c r="O10" s="51">
        <f>'Лист2 - Tаблица 1 - Tаблица 1'!M10</f>
        <v>1.1467412000000001</v>
      </c>
      <c r="P10" s="52">
        <f>'Лист2 - Tаблица 1 - Tаблица 1'!N10</f>
        <v>1.3049124</v>
      </c>
      <c r="Q10" s="50">
        <f>'Лист2 - Tаблица 1 - Tаблица 1'!O10</f>
        <v>0.943635</v>
      </c>
      <c r="R10" s="51">
        <f>'Лист2 - Tаблица 1 - Tаблица 1'!P10</f>
        <v>1.0191258</v>
      </c>
      <c r="S10" s="51">
        <f>'Лист2 - Tаблица 1 - Tаблица 1'!Q10</f>
        <v>1.0946166</v>
      </c>
      <c r="T10" s="52">
        <f>'Лист2 - Tаблица 1 - Tаблица 1'!R10</f>
        <v>1.2455981999999999</v>
      </c>
      <c r="U10" s="50">
        <f>'Лист2 - Tаблица 1 - Tаблица 1'!S10</f>
        <v>0.853765</v>
      </c>
      <c r="V10" s="51">
        <f>'Лист2 - Tаблица 1 - Tаблица 1'!T10</f>
        <v>0.9220662</v>
      </c>
      <c r="W10" s="51">
        <f>'Лист2 - Tаблица 1 - Tаблица 1'!U10</f>
        <v>0.9903674</v>
      </c>
      <c r="X10" s="176">
        <f>'Лист2 - Tаблица 1 - Tаблица 1'!V10</f>
        <v>1.1269698</v>
      </c>
    </row>
    <row r="11" spans="1:24" ht="18.75" customHeight="1" thickBot="1">
      <c r="A11" s="516"/>
      <c r="B11" s="519"/>
      <c r="C11" s="481">
        <v>5.2</v>
      </c>
      <c r="D11" s="454">
        <v>25</v>
      </c>
      <c r="E11" s="421">
        <f>'Лист2 - Tаблица 1 - Tаблица 1'!C11</f>
        <v>1.2765625</v>
      </c>
      <c r="F11" s="415">
        <f>'Лист2 - Tаблица 1 - Tаблица 1'!D11</f>
        <v>1.3786875</v>
      </c>
      <c r="G11" s="229">
        <f>'Лист2 - Tаблица 1 - Tаблица 1'!E11</f>
        <v>1.4808125</v>
      </c>
      <c r="H11" s="440">
        <f>'Лист2 - Tаблица 1 - Tаблица 1'!F11</f>
        <v>1.6850625000000001</v>
      </c>
      <c r="I11" s="213">
        <f>'Лист2 - Tаблица 1 - Tаблица 1'!G11</f>
        <v>1.2255</v>
      </c>
      <c r="J11" s="216">
        <f>'Лист2 - Tаблица 1 - Tаблица 1'!H11</f>
        <v>1.32354</v>
      </c>
      <c r="K11" s="342">
        <f>'Лист2 - Tаблица 1 - Tаблица 1'!I11</f>
        <v>1.42158</v>
      </c>
      <c r="L11" s="343">
        <f>'Лист2 - Tаблица 1 - Tаблица 1'!J11</f>
        <v>1.61766</v>
      </c>
      <c r="M11" s="231">
        <f>'Лист2 - Tаблица 1 - Tаблица 1'!K11</f>
        <v>1.123375</v>
      </c>
      <c r="N11" s="60">
        <f>'Лист2 - Tаблица 1 - Tаблица 1'!L11</f>
        <v>1.2132450000000001</v>
      </c>
      <c r="O11" s="60">
        <f>'Лист2 - Tаблица 1 - Tаблица 1'!M11</f>
        <v>1.303115</v>
      </c>
      <c r="P11" s="61">
        <f>'Лист2 - Tаблица 1 - Tаблица 1'!N11</f>
        <v>1.482855</v>
      </c>
      <c r="Q11" s="59">
        <f>'Лист2 - Tаблица 1 - Tаблица 1'!O11</f>
        <v>1.0723125</v>
      </c>
      <c r="R11" s="60">
        <f>'Лист2 - Tаблица 1 - Tаблица 1'!P11</f>
        <v>1.1580975</v>
      </c>
      <c r="S11" s="60">
        <f>'Лист2 - Tаблица 1 - Tаблица 1'!Q11</f>
        <v>1.2438825</v>
      </c>
      <c r="T11" s="61">
        <f>'Лист2 - Tаблица 1 - Tаблица 1'!R11</f>
        <v>1.4154525</v>
      </c>
      <c r="U11" s="59">
        <f>'Лист2 - Tаблица 1 - Tаблица 1'!S11</f>
        <v>0.9701875000000001</v>
      </c>
      <c r="V11" s="60">
        <f>'Лист2 - Tаблица 1 - Tаблица 1'!T11</f>
        <v>1.0478025000000002</v>
      </c>
      <c r="W11" s="60">
        <f>'Лист2 - Tаблица 1 - Tаблица 1'!U11</f>
        <v>1.1254175000000002</v>
      </c>
      <c r="X11" s="174">
        <f>'Лист2 - Tаблица 1 - Tаблица 1'!V11</f>
        <v>1.2806475000000002</v>
      </c>
    </row>
    <row r="12" spans="1:24" ht="18.75" customHeight="1" thickBot="1">
      <c r="A12" s="516"/>
      <c r="B12" s="519"/>
      <c r="C12" s="477">
        <v>6.3</v>
      </c>
      <c r="D12" s="452">
        <v>30</v>
      </c>
      <c r="E12" s="422">
        <f>'Лист2 - Tаблица 1 - Tаблица 1'!C12</f>
        <v>1.531875</v>
      </c>
      <c r="F12" s="416">
        <f>'Лист2 - Tаблица 1 - Tаблица 1'!D12</f>
        <v>1.654425</v>
      </c>
      <c r="G12" s="441">
        <f>'Лист2 - Tаблица 1 - Tаблица 1'!E12</f>
        <v>1.7769750000000002</v>
      </c>
      <c r="H12" s="442">
        <f>'Лист2 - Tаблица 1 - Tаблица 1'!F12</f>
        <v>2.022075</v>
      </c>
      <c r="I12" s="214">
        <f>'Лист2 - Tаблица 1 - Tаблица 1'!G12</f>
        <v>1.4706000000000001</v>
      </c>
      <c r="J12" s="217">
        <f>'Лист2 - Tаблица 1 - Tаблица 1'!H12</f>
        <v>1.588248</v>
      </c>
      <c r="K12" s="344">
        <f>'Лист2 - Tаблица 1 - Tаблица 1'!I12</f>
        <v>1.705896</v>
      </c>
      <c r="L12" s="345">
        <f>'Лист2 - Tаблица 1 - Tаблица 1'!J12</f>
        <v>1.9411920000000003</v>
      </c>
      <c r="M12" s="232">
        <f>'Лист2 - Tаблица 1 - Tаблица 1'!K12</f>
        <v>1.3480500000000002</v>
      </c>
      <c r="N12" s="54">
        <f>'Лист2 - Tаблица 1 - Tаблица 1'!L12</f>
        <v>1.4558940000000002</v>
      </c>
      <c r="O12" s="54">
        <f>'Лист2 - Tаблица 1 - Tаблица 1'!M12</f>
        <v>1.5637380000000003</v>
      </c>
      <c r="P12" s="55">
        <f>'Лист2 - Tаблица 1 - Tаблица 1'!N12</f>
        <v>1.7794260000000002</v>
      </c>
      <c r="Q12" s="53">
        <f>'Лист2 - Tаблица 1 - Tаблица 1'!O12</f>
        <v>1.286775</v>
      </c>
      <c r="R12" s="54">
        <f>'Лист2 - Tаблица 1 - Tаблица 1'!P12</f>
        <v>1.389717</v>
      </c>
      <c r="S12" s="54">
        <f>'Лист2 - Tаблица 1 - Tаблица 1'!Q12</f>
        <v>1.492659</v>
      </c>
      <c r="T12" s="55">
        <f>'Лист2 - Tаблица 1 - Tаблица 1'!R12</f>
        <v>1.698543</v>
      </c>
      <c r="U12" s="53">
        <f>'Лист2 - Tаблица 1 - Tаблица 1'!S12</f>
        <v>1.164225</v>
      </c>
      <c r="V12" s="54">
        <f>'Лист2 - Tаблица 1 - Tаблица 1'!T12</f>
        <v>1.257363</v>
      </c>
      <c r="W12" s="54">
        <f>'Лист2 - Tаблица 1 - Tаблица 1'!U12</f>
        <v>1.350501</v>
      </c>
      <c r="X12" s="175">
        <f>'Лист2 - Tаблица 1 - Tаблица 1'!V12</f>
        <v>1.536777</v>
      </c>
    </row>
    <row r="13" spans="1:24" ht="18.75" customHeight="1" thickBot="1">
      <c r="A13" s="516"/>
      <c r="B13" s="519" t="s">
        <v>51</v>
      </c>
      <c r="C13" s="480">
        <v>4.8</v>
      </c>
      <c r="D13" s="453">
        <v>22</v>
      </c>
      <c r="E13" s="420">
        <f>'Лист2 - Tаблица 1 - Tаблица 1'!C14</f>
        <v>1.175625</v>
      </c>
      <c r="F13" s="414">
        <f>'Лист2 - Tаблица 1 - Tаблица 1'!D14</f>
        <v>1.2696749999999999</v>
      </c>
      <c r="G13" s="234">
        <f>'Лист2 - Tаблица 1 - Tаблица 1'!E14</f>
        <v>1.3637249999999999</v>
      </c>
      <c r="H13" s="439">
        <f>'Лист2 - Tаблица 1 - Tаблица 1'!F14</f>
        <v>1.551825</v>
      </c>
      <c r="I13" s="419">
        <f>'Лист2 - Tаблица 1 - Tаблица 1'!G14</f>
        <v>1.1286</v>
      </c>
      <c r="J13" s="239">
        <f>'Лист2 - Tаблица 1 - Tаблица 1'!H14</f>
        <v>1.218888</v>
      </c>
      <c r="K13" s="467">
        <f>'Лист2 - Tаблица 1 - Tаблица 1'!I14</f>
        <v>1.3091760000000001</v>
      </c>
      <c r="L13" s="468">
        <f>'Лист2 - Tаблица 1 - Tаблица 1'!J14</f>
        <v>1.4897520000000002</v>
      </c>
      <c r="M13" s="230">
        <f>'Лист2 - Tаблица 1 - Tаблица 1'!K14</f>
        <v>1.0345499999999999</v>
      </c>
      <c r="N13" s="51">
        <f>'Лист2 - Tаблица 1 - Tаблица 1'!L14</f>
        <v>1.117314</v>
      </c>
      <c r="O13" s="51">
        <f>'Лист2 - Tаблица 1 - Tаблица 1'!M14</f>
        <v>1.2000779999999998</v>
      </c>
      <c r="P13" s="52">
        <f>'Лист2 - Tаблица 1 - Tаблица 1'!N14</f>
        <v>1.3656059999999999</v>
      </c>
      <c r="Q13" s="50">
        <f>'Лист2 - Tаблица 1 - Tаблица 1'!O14</f>
        <v>0.987525</v>
      </c>
      <c r="R13" s="51">
        <f>'Лист2 - Tаблица 1 - Tаблица 1'!P14</f>
        <v>1.066527</v>
      </c>
      <c r="S13" s="51">
        <f>'Лист2 - Tаблица 1 - Tаблица 1'!Q14</f>
        <v>1.145529</v>
      </c>
      <c r="T13" s="52">
        <f>'Лист2 - Tаблица 1 - Tаблица 1'!R14</f>
        <v>1.303533</v>
      </c>
      <c r="U13" s="50">
        <f>'Лист2 - Tаблица 1 - Tаблица 1'!S14</f>
        <v>0.8934749999999999</v>
      </c>
      <c r="V13" s="51">
        <f>'Лист2 - Tаблица 1 - Tаблица 1'!T14</f>
        <v>0.964953</v>
      </c>
      <c r="W13" s="51">
        <f>'Лист2 - Tаблица 1 - Tаблица 1'!U14</f>
        <v>1.0364309999999999</v>
      </c>
      <c r="X13" s="176">
        <f>'Лист2 - Tаблица 1 - Tаблица 1'!V14</f>
        <v>1.1793869999999997</v>
      </c>
    </row>
    <row r="14" spans="1:24" ht="18.75" customHeight="1" thickBot="1">
      <c r="A14" s="516"/>
      <c r="B14" s="519"/>
      <c r="C14" s="481">
        <v>5.4</v>
      </c>
      <c r="D14" s="454">
        <v>25</v>
      </c>
      <c r="E14" s="421">
        <f>'Лист2 - Tаблица 1 - Tаблица 1'!C15</f>
        <v>1.3359375</v>
      </c>
      <c r="F14" s="415">
        <f>'Лист2 - Tаблица 1 - Tаблица 1'!D15</f>
        <v>1.4428125</v>
      </c>
      <c r="G14" s="229">
        <f>'Лист2 - Tаблица 1 - Tаблица 1'!E15</f>
        <v>1.5496875</v>
      </c>
      <c r="H14" s="440">
        <f>'Лист2 - Tаблица 1 - Tаблица 1'!F15</f>
        <v>1.7634375</v>
      </c>
      <c r="I14" s="231">
        <f>'Лист2 - Tаблица 1 - Tаблица 1'!G15</f>
        <v>1.2825</v>
      </c>
      <c r="J14" s="60">
        <f>'Лист2 - Tаблица 1 - Tаблица 1'!H15</f>
        <v>1.3851</v>
      </c>
      <c r="K14" s="469">
        <f>'Лист2 - Tаблица 1 - Tаблица 1'!I15</f>
        <v>1.4877</v>
      </c>
      <c r="L14" s="470">
        <f>'Лист2 - Tаблица 1 - Tаблица 1'!J15</f>
        <v>1.6928999999999998</v>
      </c>
      <c r="M14" s="231">
        <f>'Лист2 - Tаблица 1 - Tаблица 1'!K15</f>
        <v>1.175625</v>
      </c>
      <c r="N14" s="60">
        <f>'Лист2 - Tаблица 1 - Tаблица 1'!L15</f>
        <v>1.2696749999999999</v>
      </c>
      <c r="O14" s="60">
        <f>'Лист2 - Tаблица 1 - Tаблица 1'!M15</f>
        <v>1.3637249999999999</v>
      </c>
      <c r="P14" s="61">
        <f>'Лист2 - Tаблица 1 - Tаблица 1'!N15</f>
        <v>1.551825</v>
      </c>
      <c r="Q14" s="59">
        <f>'Лист2 - Tаблица 1 - Tаблица 1'!O15</f>
        <v>1.1221875</v>
      </c>
      <c r="R14" s="60">
        <f>'Лист2 - Tаблица 1 - Tаблица 1'!P15</f>
        <v>1.2119624999999998</v>
      </c>
      <c r="S14" s="60">
        <f>'Лист2 - Tаблица 1 - Tаблица 1'!Q15</f>
        <v>1.3017374999999998</v>
      </c>
      <c r="T14" s="61">
        <f>'Лист2 - Tаблица 1 - Tаблица 1'!R15</f>
        <v>1.4812874999999999</v>
      </c>
      <c r="U14" s="59">
        <f>'Лист2 - Tаблица 1 - Tаблица 1'!S15</f>
        <v>1.0153124999999998</v>
      </c>
      <c r="V14" s="60">
        <f>'Лист2 - Tаблица 1 - Tаблица 1'!T15</f>
        <v>1.0965374999999997</v>
      </c>
      <c r="W14" s="60">
        <f>'Лист2 - Tаблица 1 - Tаблица 1'!U15</f>
        <v>1.1777624999999998</v>
      </c>
      <c r="X14" s="174">
        <f>'Лист2 - Tаблица 1 - Tаблица 1'!V15</f>
        <v>1.3402124999999998</v>
      </c>
    </row>
    <row r="15" spans="1:24" ht="18.75" customHeight="1" thickBot="1">
      <c r="A15" s="516"/>
      <c r="B15" s="519"/>
      <c r="C15" s="477">
        <v>6.5</v>
      </c>
      <c r="D15" s="452">
        <v>30</v>
      </c>
      <c r="E15" s="422">
        <f>'Лист2 - Tаблица 1 - Tаблица 1'!C16</f>
        <v>1.603125</v>
      </c>
      <c r="F15" s="416">
        <f>'Лист2 - Tаблица 1 - Tаблица 1'!D16</f>
        <v>1.7313749999999999</v>
      </c>
      <c r="G15" s="441">
        <f>'Лист2 - Tаблица 1 - Tаблица 1'!E16</f>
        <v>1.8596249999999999</v>
      </c>
      <c r="H15" s="442">
        <f>'Лист2 - Tаблица 1 - Tаблица 1'!F16</f>
        <v>2.116125</v>
      </c>
      <c r="I15" s="322">
        <f>'Лист2 - Tаблица 1 - Tаблица 1'!G16</f>
        <v>1.539</v>
      </c>
      <c r="J15" s="165">
        <f>'Лист2 - Tаблица 1 - Tаблица 1'!H16</f>
        <v>1.6621199999999998</v>
      </c>
      <c r="K15" s="471">
        <f>'Лист2 - Tаблица 1 - Tаблица 1'!I16</f>
        <v>1.78524</v>
      </c>
      <c r="L15" s="472">
        <f>'Лист2 - Tаблица 1 - Tаблица 1'!J16</f>
        <v>2.0314799999999997</v>
      </c>
      <c r="M15" s="232">
        <f>'Лист2 - Tаблица 1 - Tаблица 1'!K16</f>
        <v>1.41075</v>
      </c>
      <c r="N15" s="54">
        <f>'Лист2 - Tаблица 1 - Tаблица 1'!L16</f>
        <v>1.52361</v>
      </c>
      <c r="O15" s="54">
        <f>'Лист2 - Tаблица 1 - Tаблица 1'!M16</f>
        <v>1.6364699999999999</v>
      </c>
      <c r="P15" s="55">
        <f>'Лист2 - Tаблица 1 - Tаблица 1'!N16</f>
        <v>1.86219</v>
      </c>
      <c r="Q15" s="53">
        <f>'Лист2 - Tаблица 1 - Tаблица 1'!O16</f>
        <v>1.346625</v>
      </c>
      <c r="R15" s="54">
        <f>'Лист2 - Tаблица 1 - Tаблица 1'!P16</f>
        <v>1.454355</v>
      </c>
      <c r="S15" s="54">
        <f>'Лист2 - Tаблица 1 - Tаблица 1'!Q16</f>
        <v>1.562085</v>
      </c>
      <c r="T15" s="55">
        <f>'Лист2 - Tаблица 1 - Tаблица 1'!R16</f>
        <v>1.777545</v>
      </c>
      <c r="U15" s="53">
        <f>'Лист2 - Tаблица 1 - Tаблица 1'!S16</f>
        <v>1.218375</v>
      </c>
      <c r="V15" s="54">
        <f>'Лист2 - Tаблица 1 - Tаблица 1'!T16</f>
        <v>1.315845</v>
      </c>
      <c r="W15" s="54">
        <f>'Лист2 - Tаблица 1 - Tаблица 1'!U16</f>
        <v>1.4133149999999999</v>
      </c>
      <c r="X15" s="175">
        <f>'Лист2 - Tаблица 1 - Tаблица 1'!V16</f>
        <v>1.608255</v>
      </c>
    </row>
    <row r="16" spans="1:24" ht="18.75" customHeight="1" thickBot="1">
      <c r="A16" s="516"/>
      <c r="B16" s="519" t="str">
        <f>'Лист2 - Tаблица 1 - Tаблица 1'!A18</f>
        <v>32(8.5)x55</v>
      </c>
      <c r="C16" s="480">
        <f>'Лист2 - Tаблица 1 - Tаблица 1'!W18</f>
        <v>6.400625</v>
      </c>
      <c r="D16" s="453">
        <v>25</v>
      </c>
      <c r="E16" s="457">
        <f>'Лист2 - Tаблица 1 - Tаблица 1'!C18</f>
        <v>1.60015625</v>
      </c>
      <c r="F16" s="438">
        <f>'Лист2 - Tаблица 1 - Tаблица 1'!D18</f>
        <v>1.72816875</v>
      </c>
      <c r="G16" s="229">
        <f>'Лист2 - Tаблица 1 - Tаблица 1'!E18</f>
        <v>1.85618125</v>
      </c>
      <c r="H16" s="440">
        <f>'Лист2 - Tаблица 1 - Tаблица 1'!F18</f>
        <v>2.11220625</v>
      </c>
      <c r="I16" s="418">
        <f>'Лист2 - Tаблица 1 - Tаблица 1'!G18</f>
        <v>1.5361500000000001</v>
      </c>
      <c r="J16" s="164">
        <f>'Лист2 - Tаблица 1 - Tаблица 1'!H18</f>
        <v>1.6590420000000001</v>
      </c>
      <c r="K16" s="469">
        <f>'Лист2 - Tаблица 1 - Tаблица 1'!I18</f>
        <v>1.7819340000000001</v>
      </c>
      <c r="L16" s="469">
        <f>'Лист2 - Tаблица 1 - Tаблица 1'!J18</f>
        <v>2.027718</v>
      </c>
      <c r="M16" s="238">
        <f>'Лист2 - Tаблица 1 - Tаблица 1'!K18</f>
        <v>1.4081375</v>
      </c>
      <c r="N16" s="164">
        <f>'Лист2 - Tаблица 1 - Tаблица 1'!L18</f>
        <v>1.5207885</v>
      </c>
      <c r="O16" s="164">
        <f>'Лист2 - Tаблица 1 - Tаблица 1'!M18</f>
        <v>1.6334395000000002</v>
      </c>
      <c r="P16" s="233">
        <f>'Лист2 - Tаблица 1 - Tаблица 1'!N18</f>
        <v>1.8587415</v>
      </c>
      <c r="Q16" s="238">
        <f>'Лист2 - Tаблица 1 - Tаблица 1'!O18</f>
        <v>1.34413125</v>
      </c>
      <c r="R16" s="164">
        <f>'Лист2 - Tаблица 1 - Tаблица 1'!P18</f>
        <v>1.45166175</v>
      </c>
      <c r="S16" s="164">
        <f>'Лист2 - Tаблица 1 - Tаблица 1'!Q18</f>
        <v>1.55919225</v>
      </c>
      <c r="T16" s="233">
        <f>'Лист2 - Tаблица 1 - Tаблица 1'!R18</f>
        <v>1.7742532500000001</v>
      </c>
      <c r="U16" s="51">
        <f>'Лист2 - Tаблица 1 - Tаблица 1'!S18</f>
        <v>1.21611875</v>
      </c>
      <c r="V16" s="51">
        <f>'Лист2 - Tаблица 1 - Tаблица 1'!T18</f>
        <v>1.31340825</v>
      </c>
      <c r="W16" s="51">
        <f>'Лист2 - Tаблица 1 - Tаблица 1'!U18</f>
        <v>1.41069775</v>
      </c>
      <c r="X16" s="176">
        <f>'Лист2 - Tаблица 1 - Tаблица 1'!V18</f>
        <v>1.6052767499999998</v>
      </c>
    </row>
    <row r="17" spans="1:24" ht="18.75" customHeight="1" thickBot="1">
      <c r="A17" s="516"/>
      <c r="B17" s="519"/>
      <c r="C17" s="481">
        <f>'Лист2 - Tаблица 1 - Tаблица 1'!W19</f>
        <v>7.68075</v>
      </c>
      <c r="D17" s="454">
        <v>30</v>
      </c>
      <c r="E17" s="421">
        <f>'Лист2 - Tаблица 1 - Tаблица 1'!C19</f>
        <v>1.9201875</v>
      </c>
      <c r="F17" s="415">
        <f>'Лист2 - Tаблица 1 - Tаблица 1'!D19</f>
        <v>2.0738024999999998</v>
      </c>
      <c r="G17" s="229">
        <f>'Лист2 - Tаблица 1 - Tаблица 1'!E19</f>
        <v>2.2274175</v>
      </c>
      <c r="H17" s="440">
        <f>'Лист2 - Tаблица 1 - Tаблица 1'!F19</f>
        <v>2.5346475</v>
      </c>
      <c r="I17" s="231">
        <f>'Лист2 - Tаблица 1 - Tаблица 1'!G19</f>
        <v>1.84338</v>
      </c>
      <c r="J17" s="60">
        <f>'Лист2 - Tаблица 1 - Tаблица 1'!H19</f>
        <v>1.9908504</v>
      </c>
      <c r="K17" s="469">
        <f>'Лист2 - Tаблица 1 - Tаблица 1'!I19</f>
        <v>2.1383208</v>
      </c>
      <c r="L17" s="469">
        <f>'Лист2 - Tаблица 1 - Tаблица 1'!J19</f>
        <v>2.4332616</v>
      </c>
      <c r="M17" s="59">
        <f>'Лист2 - Tаблица 1 - Tаблица 1'!K19</f>
        <v>1.689765</v>
      </c>
      <c r="N17" s="60">
        <f>'Лист2 - Tаблица 1 - Tаблица 1'!L19</f>
        <v>1.8249461999999999</v>
      </c>
      <c r="O17" s="60">
        <f>'Лист2 - Tаблица 1 - Tаблица 1'!M19</f>
        <v>1.9601274</v>
      </c>
      <c r="P17" s="61">
        <f>'Лист2 - Tаблица 1 - Tаблица 1'!N19</f>
        <v>2.2304898</v>
      </c>
      <c r="Q17" s="59">
        <f>'Лист2 - Tаблица 1 - Tаблица 1'!O19</f>
        <v>1.6129575</v>
      </c>
      <c r="R17" s="60">
        <f>'Лист2 - Tаблица 1 - Tаблица 1'!P19</f>
        <v>1.7419941</v>
      </c>
      <c r="S17" s="60">
        <f>'Лист2 - Tаблица 1 - Tаблица 1'!Q19</f>
        <v>1.8710307</v>
      </c>
      <c r="T17" s="61">
        <f>'Лист2 - Tаблица 1 - Tаблица 1'!R19</f>
        <v>2.1291039</v>
      </c>
      <c r="U17" s="59">
        <f>'Лист2 - Tаблица 1 - Tаблица 1'!S19</f>
        <v>1.4593425</v>
      </c>
      <c r="V17" s="60">
        <f>'Лист2 - Tаблица 1 - Tаблица 1'!T19</f>
        <v>1.5760899</v>
      </c>
      <c r="W17" s="60">
        <f>'Лист2 - Tаблица 1 - Tаблица 1'!U19</f>
        <v>1.6928372999999999</v>
      </c>
      <c r="X17" s="174">
        <f>'Лист2 - Tаблица 1 - Tаблица 1'!V19</f>
        <v>1.9263321</v>
      </c>
    </row>
    <row r="18" spans="1:24" ht="18.75" customHeight="1" thickBot="1">
      <c r="A18" s="516"/>
      <c r="B18" s="519"/>
      <c r="C18" s="477">
        <f>'Лист2 - Tаблица 1 - Tаблица 1'!W20</f>
        <v>8.960875</v>
      </c>
      <c r="D18" s="455">
        <v>35</v>
      </c>
      <c r="E18" s="422">
        <f>'Лист2 - Tаблица 1 - Tаблица 1'!C20</f>
        <v>2.24021875</v>
      </c>
      <c r="F18" s="416">
        <f>'Лист2 - Tаблица 1 - Tаблица 1'!D20</f>
        <v>2.41943625</v>
      </c>
      <c r="G18" s="441">
        <f>'Лист2 - Tаблица 1 - Tаблица 1'!E20</f>
        <v>2.59865375</v>
      </c>
      <c r="H18" s="442">
        <f>'Лист2 - Tаблица 1 - Tаблица 1'!F20</f>
        <v>2.95708875</v>
      </c>
      <c r="I18" s="417">
        <f>'Лист2 - Tаблица 1 - Tаблица 1'!G20</f>
        <v>2.15061</v>
      </c>
      <c r="J18" s="236">
        <f>'Лист2 - Tаблица 1 - Tаблица 1'!H20</f>
        <v>2.3226588</v>
      </c>
      <c r="K18" s="473">
        <f>'Лист2 - Tаблица 1 - Tаблица 1'!I20</f>
        <v>2.4947076</v>
      </c>
      <c r="L18" s="473">
        <f>'Лист2 - Tаблица 1 - Tаблица 1'!J20</f>
        <v>2.8388052</v>
      </c>
      <c r="M18" s="53">
        <f>'Лист2 - Tаблица 1 - Tаблица 1'!K20</f>
        <v>1.9713925</v>
      </c>
      <c r="N18" s="54">
        <f>'Лист2 - Tаблица 1 - Tаблица 1'!L20</f>
        <v>2.1291039</v>
      </c>
      <c r="O18" s="54">
        <f>'Лист2 - Tаблица 1 - Tаблица 1'!M20</f>
        <v>2.2868153</v>
      </c>
      <c r="P18" s="55">
        <f>'Лист2 - Tаблица 1 - Tаблица 1'!N20</f>
        <v>2.6022381</v>
      </c>
      <c r="Q18" s="53">
        <f>'Лист2 - Tаблица 1 - Tаблица 1'!O20</f>
        <v>1.88178375</v>
      </c>
      <c r="R18" s="54">
        <f>'Лист2 - Tаблица 1 - Tаблица 1'!P20</f>
        <v>2.0323264500000002</v>
      </c>
      <c r="S18" s="54">
        <f>'Лист2 - Tаблица 1 - Tаблица 1'!Q20</f>
        <v>2.18286915</v>
      </c>
      <c r="T18" s="55">
        <f>'Лист2 - Tаблица 1 - Tаблица 1'!R20</f>
        <v>2.48395455</v>
      </c>
      <c r="U18" s="54">
        <f>'Лист2 - Tаблица 1 - Tаблица 1'!S20</f>
        <v>1.70256625</v>
      </c>
      <c r="V18" s="54">
        <f>'Лист2 - Tаблица 1 - Tаблица 1'!T20</f>
        <v>1.8387715500000001</v>
      </c>
      <c r="W18" s="54">
        <f>'Лист2 - Tаблица 1 - Tаблица 1'!U20</f>
        <v>1.97497685</v>
      </c>
      <c r="X18" s="175">
        <f>'Лист2 - Tаблица 1 - Tаблица 1'!V20</f>
        <v>2.24738745</v>
      </c>
    </row>
    <row r="19" spans="1:24" ht="18.75" customHeight="1" thickBot="1">
      <c r="A19" s="516"/>
      <c r="B19" s="518" t="s">
        <v>52</v>
      </c>
      <c r="C19" s="482">
        <v>8.4</v>
      </c>
      <c r="D19" s="253">
        <v>30</v>
      </c>
      <c r="E19" s="432">
        <f>'Лист2 - Tаблица 1 - Tаблица 1'!C22</f>
        <v>2.0769375</v>
      </c>
      <c r="F19" s="433">
        <f>'Лист2 - Tаблица 1 - Tаблица 1'!D22</f>
        <v>2.2430925</v>
      </c>
      <c r="G19" s="443">
        <f>'Лист2 - Tаблица 1 - Tаблица 1'!E22</f>
        <v>2.4092475</v>
      </c>
      <c r="H19" s="444">
        <f>'Лист2 - Tаблица 1 - Tаблица 1'!F22</f>
        <v>2.7415575</v>
      </c>
      <c r="I19" s="218">
        <f>'Лист2 - Tаблица 1 - Tаблица 1'!G22</f>
        <v>1.9938600000000002</v>
      </c>
      <c r="J19" s="219">
        <f>'Лист2 - Tаблица 1 - Tаблица 1'!H22</f>
        <v>2.1533688</v>
      </c>
      <c r="K19" s="340">
        <f>'Лист2 - Tаблица 1 - Tаблица 1'!I22</f>
        <v>2.3128776</v>
      </c>
      <c r="L19" s="341">
        <f>'Лист2 - Tаблица 1 - Tаблица 1'!J22</f>
        <v>2.6318952</v>
      </c>
      <c r="M19" s="230">
        <f>'Лист2 - Tаблица 1 - Tаблица 1'!K22</f>
        <v>1.8277050000000001</v>
      </c>
      <c r="N19" s="51">
        <f>'Лист2 - Tаблица 1 - Tаблица 1'!L22</f>
        <v>1.9739214</v>
      </c>
      <c r="O19" s="51">
        <f>'Лист2 - Tаблица 1 - Tаблица 1'!M22</f>
        <v>2.1201378</v>
      </c>
      <c r="P19" s="52">
        <f>'Лист2 - Tаблица 1 - Tаблица 1'!N22</f>
        <v>2.4125706000000005</v>
      </c>
      <c r="Q19" s="50">
        <f>'Лист2 - Tаблица 1 - Tаблица 1'!O22</f>
        <v>1.7446275000000002</v>
      </c>
      <c r="R19" s="51">
        <f>'Лист2 - Tаблица 1 - Tаблица 1'!P22</f>
        <v>1.8841977000000003</v>
      </c>
      <c r="S19" s="51">
        <f>'Лист2 - Tаблица 1 - Tаблица 1'!Q22</f>
        <v>2.0237679</v>
      </c>
      <c r="T19" s="52">
        <f>'Лист2 - Tаблица 1 - Tаблица 1'!R22</f>
        <v>2.3029083000000004</v>
      </c>
      <c r="U19" s="50">
        <f>'Лист2 - Tаблица 1 - Tаблица 1'!S22</f>
        <v>1.5784725000000002</v>
      </c>
      <c r="V19" s="51">
        <f>'Лист2 - Tаблица 1 - Tаблица 1'!T22</f>
        <v>1.7047503000000002</v>
      </c>
      <c r="W19" s="51">
        <f>'Лист2 - Tаблица 1 - Tаблица 1'!U22</f>
        <v>1.8310281000000002</v>
      </c>
      <c r="X19" s="176">
        <f>'Лист2 - Tаблица 1 - Tаблица 1'!V22</f>
        <v>2.0835837</v>
      </c>
    </row>
    <row r="20" spans="1:24" ht="18.75" customHeight="1" thickBot="1">
      <c r="A20" s="516"/>
      <c r="B20" s="519"/>
      <c r="C20" s="483">
        <v>9.9</v>
      </c>
      <c r="D20" s="242">
        <v>35</v>
      </c>
      <c r="E20" s="320">
        <f>'Лист2 - Tаблица 1 - Tаблица 1'!C23</f>
        <v>2.4230937500000005</v>
      </c>
      <c r="F20" s="216">
        <f>'Лист2 - Tаблица 1 - Tаблица 1'!D23</f>
        <v>2.6169412500000004</v>
      </c>
      <c r="G20" s="342">
        <f>'Лист2 - Tаблица 1 - Tаблица 1'!E23</f>
        <v>2.8107887500000004</v>
      </c>
      <c r="H20" s="343">
        <f>'Лист2 - Tаблица 1 - Tаблица 1'!F23</f>
        <v>3.1984837500000007</v>
      </c>
      <c r="I20" s="320">
        <f>'Лист2 - Tаблица 1 - Tаблица 1'!G23</f>
        <v>2.3261700000000003</v>
      </c>
      <c r="J20" s="216">
        <f>'Лист2 - Tаблица 1 - Tаблица 1'!H23</f>
        <v>2.5122636000000003</v>
      </c>
      <c r="K20" s="342">
        <f>'Лист2 - Tаблица 1 - Tаблица 1'!I23</f>
        <v>2.6983572000000002</v>
      </c>
      <c r="L20" s="343">
        <f>'Лист2 - Tаблица 1 - Tаблица 1'!J23</f>
        <v>3.0705444</v>
      </c>
      <c r="M20" s="231">
        <f>'Лист2 - Tаблица 1 - Tаблица 1'!K23</f>
        <v>2.1323225000000003</v>
      </c>
      <c r="N20" s="60">
        <f>'Лист2 - Tаблица 1 - Tаблица 1'!L23</f>
        <v>2.3029083000000004</v>
      </c>
      <c r="O20" s="60">
        <f>'Лист2 - Tаблица 1 - Tаблица 1'!M23</f>
        <v>2.4734941000000004</v>
      </c>
      <c r="P20" s="61">
        <f>'Лист2 - Tаблица 1 - Tаблица 1'!N23</f>
        <v>2.8146657000000004</v>
      </c>
      <c r="Q20" s="59">
        <f>'Лист2 - Tаблица 1 - Tаблица 1'!O23</f>
        <v>2.03539875</v>
      </c>
      <c r="R20" s="60">
        <f>'Лист2 - Tаблица 1 - Tаблица 1'!P23</f>
        <v>2.19823065</v>
      </c>
      <c r="S20" s="60">
        <f>'Лист2 - Tаблица 1 - Tаблица 1'!Q23</f>
        <v>2.36106255</v>
      </c>
      <c r="T20" s="61">
        <f>'Лист2 - Tаблица 1 - Tаблица 1'!R23</f>
        <v>2.6867263500000003</v>
      </c>
      <c r="U20" s="59">
        <f>'Лист2 - Tаблица 1 - Tаблица 1'!S23</f>
        <v>1.8415512500000002</v>
      </c>
      <c r="V20" s="60">
        <f>'Лист2 - Tаблица 1 - Tаблица 1'!T23</f>
        <v>1.9888753500000003</v>
      </c>
      <c r="W20" s="60">
        <f>'Лист2 - Tаблица 1 - Tаблица 1'!U23</f>
        <v>2.1361994500000003</v>
      </c>
      <c r="X20" s="174">
        <f>'Лист2 - Tаблица 1 - Tаблица 1'!V23</f>
        <v>2.4308476500000005</v>
      </c>
    </row>
    <row r="21" spans="1:24" ht="18.75" customHeight="1" thickBot="1">
      <c r="A21" s="516"/>
      <c r="B21" s="519"/>
      <c r="C21" s="484">
        <v>11.3</v>
      </c>
      <c r="D21" s="243">
        <v>40</v>
      </c>
      <c r="E21" s="321">
        <f>'Лист2 - Tаблица 1 - Tаблица 1'!C24</f>
        <v>2.7692500000000004</v>
      </c>
      <c r="F21" s="217">
        <f>'Лист2 - Tаблица 1 - Tаблица 1'!D24</f>
        <v>2.9907900000000005</v>
      </c>
      <c r="G21" s="344">
        <f>'Лист2 - Tаблица 1 - Tаблица 1'!E24</f>
        <v>3.2123300000000006</v>
      </c>
      <c r="H21" s="345">
        <f>'Лист2 - Tаблица 1 - Tаблица 1'!F24</f>
        <v>3.6554100000000007</v>
      </c>
      <c r="I21" s="321">
        <f>'Лист2 - Tаблица 1 - Tаблица 1'!G24</f>
        <v>2.6584800000000004</v>
      </c>
      <c r="J21" s="217">
        <f>'Лист2 - Tаблица 1 - Tаблица 1'!H24</f>
        <v>2.8711584000000006</v>
      </c>
      <c r="K21" s="344">
        <f>'Лист2 - Tаблица 1 - Tаблица 1'!I24</f>
        <v>3.0838368000000003</v>
      </c>
      <c r="L21" s="345">
        <f>'Лист2 - Tаблица 1 - Tаблица 1'!J24</f>
        <v>3.5091936000000006</v>
      </c>
      <c r="M21" s="322">
        <f>'Лист2 - Tаблица 1 - Tаблица 1'!K24</f>
        <v>2.4369400000000003</v>
      </c>
      <c r="N21" s="165">
        <f>'Лист2 - Tаблица 1 - Tаблица 1'!L24</f>
        <v>2.6318952</v>
      </c>
      <c r="O21" s="165">
        <f>'Лист2 - Tаблица 1 - Tаблица 1'!M24</f>
        <v>2.8268504000000005</v>
      </c>
      <c r="P21" s="195">
        <f>'Лист2 - Tаблица 1 - Tаблица 1'!N24</f>
        <v>3.2167608000000003</v>
      </c>
      <c r="Q21" s="194">
        <f>'Лист2 - Tаблица 1 - Tаблица 1'!O24</f>
        <v>2.3261700000000003</v>
      </c>
      <c r="R21" s="165">
        <f>'Лист2 - Tаблица 1 - Tаблица 1'!P24</f>
        <v>2.5122636000000003</v>
      </c>
      <c r="S21" s="165">
        <f>'Лист2 - Tаблица 1 - Tаблица 1'!Q24</f>
        <v>2.6983572000000002</v>
      </c>
      <c r="T21" s="195">
        <f>'Лист2 - Tаблица 1 - Tаблица 1'!R24</f>
        <v>3.0705444</v>
      </c>
      <c r="U21" s="194">
        <f>'Лист2 - Tаблица 1 - Tаблица 1'!S24</f>
        <v>2.1046300000000002</v>
      </c>
      <c r="V21" s="165">
        <f>'Лист2 - Tаблица 1 - Tаблица 1'!T24</f>
        <v>2.2730004000000004</v>
      </c>
      <c r="W21" s="165">
        <f>'Лист2 - Tаблица 1 - Tаблица 1'!U24</f>
        <v>2.4413708000000005</v>
      </c>
      <c r="X21" s="240">
        <f>'Лист2 - Tаблица 1 - Tаблица 1'!V24</f>
        <v>2.7781116000000003</v>
      </c>
    </row>
    <row r="22" spans="1:24" ht="18.75" customHeight="1" thickBot="1">
      <c r="A22" s="516"/>
      <c r="B22" s="518" t="s">
        <v>53</v>
      </c>
      <c r="C22" s="483">
        <v>9.2</v>
      </c>
      <c r="D22" s="241">
        <v>30</v>
      </c>
      <c r="E22" s="218">
        <f>'Лист2 - Tаблица 1 - Tаблица 1'!C26</f>
        <v>2.26575</v>
      </c>
      <c r="F22" s="219">
        <f>'Лист2 - Tаблица 1 - Tаблица 1'!D26</f>
        <v>2.44701</v>
      </c>
      <c r="G22" s="340">
        <f>'Лист2 - Tаблица 1 - Tаблица 1'!E26</f>
        <v>2.62827</v>
      </c>
      <c r="H22" s="341">
        <f>'Лист2 - Tаблица 1 - Tаблица 1'!F26</f>
        <v>2.99079</v>
      </c>
      <c r="I22" s="332">
        <f>'Лист2 - Tаблица 1 - Tаблица 1'!G26</f>
        <v>2.1751200000000006</v>
      </c>
      <c r="J22" s="331">
        <f>'Лист2 - Tаблица 1 - Tаблица 1'!H26</f>
        <v>2.349129600000001</v>
      </c>
      <c r="K22" s="443">
        <f>'Лист2 - Tаблица 1 - Tаблица 1'!I26</f>
        <v>2.5231392000000006</v>
      </c>
      <c r="L22" s="444">
        <f>'Лист2 - Tаблица 1 - Tаблица 1'!J26</f>
        <v>2.8711584000000006</v>
      </c>
      <c r="M22" s="323">
        <f>'Лист2 - Tаблица 1 - Tаблица 1'!K26</f>
        <v>1.9938600000000002</v>
      </c>
      <c r="N22" s="219">
        <f>'Лист2 - Tаблица 1 - Tаблица 1'!L26</f>
        <v>2.1533688</v>
      </c>
      <c r="O22" s="219">
        <f>'Лист2 - Tаблица 1 - Tаблица 1'!M26</f>
        <v>2.3128776</v>
      </c>
      <c r="P22" s="220">
        <f>'Лист2 - Tаблица 1 - Tаблица 1'!N26</f>
        <v>2.6318952</v>
      </c>
      <c r="Q22" s="218">
        <f>'Лист2 - Tаблица 1 - Tаблица 1'!O26</f>
        <v>1.9032300000000004</v>
      </c>
      <c r="R22" s="219">
        <f>'Лист2 - Tаблица 1 - Tаблица 1'!P26</f>
        <v>2.0554884000000007</v>
      </c>
      <c r="S22" s="219">
        <f>'Лист2 - Tаблица 1 - Tаблица 1'!Q26</f>
        <v>2.2077468000000007</v>
      </c>
      <c r="T22" s="220">
        <f>'Лист2 - Tаблица 1 - Tаблица 1'!R26</f>
        <v>2.5122636000000007</v>
      </c>
      <c r="U22" s="218">
        <f>'Лист2 - Tаблица 1 - Tаблица 1'!S26</f>
        <v>1.7219700000000002</v>
      </c>
      <c r="V22" s="219">
        <f>'Лист2 - Tаблица 1 - Tаблица 1'!T26</f>
        <v>1.8597276000000003</v>
      </c>
      <c r="W22" s="219">
        <f>'Лист2 - Tаблица 1 - Tаблица 1'!U26</f>
        <v>1.9974852000000003</v>
      </c>
      <c r="X22" s="259">
        <f>'Лист2 - Tаблица 1 - Tаблица 1'!V26</f>
        <v>2.2730004000000004</v>
      </c>
    </row>
    <row r="23" spans="1:24" ht="18.75" customHeight="1" thickBot="1">
      <c r="A23" s="516"/>
      <c r="B23" s="519"/>
      <c r="C23" s="483">
        <v>10.8</v>
      </c>
      <c r="D23" s="242">
        <v>35</v>
      </c>
      <c r="E23" s="320">
        <f>'Лист2 - Tаблица 1 - Tаблица 1'!C27</f>
        <v>2.6433750000000003</v>
      </c>
      <c r="F23" s="216">
        <f>'Лист2 - Tаблица 1 - Tаблица 1'!D27</f>
        <v>2.854845</v>
      </c>
      <c r="G23" s="342">
        <f>'Лист2 - Tаблица 1 - Tаблица 1'!E27</f>
        <v>3.0663150000000003</v>
      </c>
      <c r="H23" s="343">
        <f>'Лист2 - Tаблица 1 - Tаблица 1'!F27</f>
        <v>3.4892550000000004</v>
      </c>
      <c r="I23" s="213">
        <f>'Лист2 - Tаблица 1 - Tаблица 1'!G27</f>
        <v>2.5376400000000006</v>
      </c>
      <c r="J23" s="216">
        <f>'Лист2 - Tаблица 1 - Tаблица 1'!H27</f>
        <v>2.7406512000000007</v>
      </c>
      <c r="K23" s="342">
        <f>'Лист2 - Tаблица 1 - Tаблица 1'!I27</f>
        <v>2.943662400000001</v>
      </c>
      <c r="L23" s="343">
        <f>'Лист2 - Tаблица 1 - Tаблица 1'!J27</f>
        <v>3.349684800000001</v>
      </c>
      <c r="M23" s="324">
        <f>'Лист2 - Tаблица 1 - Tаблица 1'!K27</f>
        <v>2.3261700000000003</v>
      </c>
      <c r="N23" s="222">
        <f>'Лист2 - Tаблица 1 - Tаблица 1'!L27</f>
        <v>2.5122636000000003</v>
      </c>
      <c r="O23" s="222">
        <f>'Лист2 - Tаблица 1 - Tаблица 1'!M27</f>
        <v>2.6983572000000002</v>
      </c>
      <c r="P23" s="223">
        <f>'Лист2 - Tаблица 1 - Tаблица 1'!N27</f>
        <v>3.0705444</v>
      </c>
      <c r="Q23" s="221">
        <f>'Лист2 - Tаблица 1 - Tаблица 1'!O27</f>
        <v>2.2204350000000006</v>
      </c>
      <c r="R23" s="222">
        <f>'Лист2 - Tаблица 1 - Tаблица 1'!P27</f>
        <v>2.3980698000000005</v>
      </c>
      <c r="S23" s="222">
        <f>'Лист2 - Tаблица 1 - Tаблица 1'!Q27</f>
        <v>2.575704600000001</v>
      </c>
      <c r="T23" s="223">
        <f>'Лист2 - Tаблица 1 - Tаблица 1'!R27</f>
        <v>2.9309742000000005</v>
      </c>
      <c r="U23" s="221">
        <f>'Лист2 - Tаблица 1 - Tаблица 1'!S27</f>
        <v>2.0089650000000003</v>
      </c>
      <c r="V23" s="222">
        <f>'Лист2 - Tаблица 1 - Tаблица 1'!T27</f>
        <v>2.1696822000000004</v>
      </c>
      <c r="W23" s="222">
        <f>'Лист2 - Tаблица 1 - Tаблица 1'!U27</f>
        <v>2.3303994000000006</v>
      </c>
      <c r="X23" s="260">
        <f>'Лист2 - Tаблица 1 - Tаблица 1'!V27</f>
        <v>2.6518338000000004</v>
      </c>
    </row>
    <row r="24" spans="1:24" ht="18.75" customHeight="1" thickBot="1">
      <c r="A24" s="516"/>
      <c r="B24" s="519"/>
      <c r="C24" s="484">
        <v>12.3</v>
      </c>
      <c r="D24" s="243">
        <v>40</v>
      </c>
      <c r="E24" s="321">
        <f>'Лист2 - Tаблица 1 - Tаблица 1'!C28</f>
        <v>3.0210000000000004</v>
      </c>
      <c r="F24" s="217">
        <f>'Лист2 - Tаблица 1 - Tаблица 1'!D28</f>
        <v>3.2626800000000005</v>
      </c>
      <c r="G24" s="344">
        <f>'Лист2 - Tаблица 1 - Tаблица 1'!E28</f>
        <v>3.5043600000000006</v>
      </c>
      <c r="H24" s="345">
        <f>'Лист2 - Tаблица 1 - Tаблица 1'!F28</f>
        <v>3.9877200000000004</v>
      </c>
      <c r="I24" s="333">
        <f>'Лист2 - Tаблица 1 - Tаблица 1'!G28</f>
        <v>2.9001600000000005</v>
      </c>
      <c r="J24" s="334">
        <f>'Лист2 - Tаблица 1 - Tаблица 1'!H28</f>
        <v>3.1321728000000006</v>
      </c>
      <c r="K24" s="346">
        <f>'Лист2 - Tаблица 1 - Tаблица 1'!I28</f>
        <v>3.3641856000000008</v>
      </c>
      <c r="L24" s="347">
        <f>'Лист2 - Tаблица 1 - Tаблица 1'!J28</f>
        <v>3.8282112000000006</v>
      </c>
      <c r="M24" s="325">
        <f>'Лист2 - Tаблица 1 - Tаблица 1'!K28</f>
        <v>2.6584800000000004</v>
      </c>
      <c r="N24" s="225">
        <f>'Лист2 - Tаблица 1 - Tаблица 1'!L28</f>
        <v>2.8711584000000006</v>
      </c>
      <c r="O24" s="225">
        <f>'Лист2 - Tаблица 1 - Tаблица 1'!M28</f>
        <v>3.0838368000000003</v>
      </c>
      <c r="P24" s="226">
        <f>'Лист2 - Tаблица 1 - Tаблица 1'!N28</f>
        <v>3.5091936000000006</v>
      </c>
      <c r="Q24" s="224">
        <f>'Лист2 - Tаблица 1 - Tаблица 1'!O28</f>
        <v>2.5376400000000006</v>
      </c>
      <c r="R24" s="225">
        <f>'Лист2 - Tаблица 1 - Tаблица 1'!P28</f>
        <v>2.7406512000000007</v>
      </c>
      <c r="S24" s="225">
        <f>'Лист2 - Tаблица 1 - Tаблица 1'!Q28</f>
        <v>2.943662400000001</v>
      </c>
      <c r="T24" s="226">
        <f>'Лист2 - Tаблица 1 - Tаблица 1'!R28</f>
        <v>3.349684800000001</v>
      </c>
      <c r="U24" s="224">
        <f>'Лист2 - Tаблица 1 - Tаблица 1'!S28</f>
        <v>2.29596</v>
      </c>
      <c r="V24" s="225">
        <f>'Лист2 - Tаблица 1 - Tаблица 1'!T28</f>
        <v>2.4796368</v>
      </c>
      <c r="W24" s="225">
        <f>'Лист2 - Tаблица 1 - Tаблица 1'!U28</f>
        <v>2.6633136</v>
      </c>
      <c r="X24" s="261">
        <f>'Лист2 - Tаблица 1 - Tаблица 1'!V28</f>
        <v>3.0306672</v>
      </c>
    </row>
    <row r="25" spans="1:24" ht="18.75" customHeight="1" thickBot="1">
      <c r="A25" s="516"/>
      <c r="B25" s="518" t="str">
        <f>'Лист2 - Tаблица 1 - Tаблица 1'!A30</f>
        <v>40(10)х60</v>
      </c>
      <c r="C25" s="483">
        <f>'Лист2 - Tаблица 1 - Tаблица 1'!W30</f>
        <v>10.26</v>
      </c>
      <c r="D25" s="242">
        <v>30</v>
      </c>
      <c r="E25" s="330">
        <f>'Лист2 - Tаблица 1 - Tаблица 1'!C30</f>
        <v>2.5650000000000004</v>
      </c>
      <c r="F25" s="331">
        <f>'Лист2 - Tаблица 1 - Tаблица 1'!D30</f>
        <v>2.7702000000000004</v>
      </c>
      <c r="G25" s="443">
        <f>'Лист2 - Tаблица 1 - Tаблица 1'!E30</f>
        <v>2.9754000000000005</v>
      </c>
      <c r="H25" s="474">
        <f>'Лист2 - Tаблица 1 - Tаблица 1'!F30</f>
        <v>3.3858000000000006</v>
      </c>
      <c r="I25" s="218">
        <f>'Лист2 - Tаблица 1 - Tаблица 1'!G30</f>
        <v>2.4624</v>
      </c>
      <c r="J25" s="219">
        <f>'Лист2 - Tаблица 1 - Tаблица 1'!H30</f>
        <v>2.659392</v>
      </c>
      <c r="K25" s="340">
        <f>'Лист2 - Tаблица 1 - Tаблица 1'!I30</f>
        <v>2.8563840000000003</v>
      </c>
      <c r="L25" s="341">
        <f>'Лист2 - Tаблица 1 - Tаблица 1'!J30</f>
        <v>3.250368</v>
      </c>
      <c r="M25" s="326">
        <f>'Лист2 - Tаблица 1 - Tаблица 1'!K30</f>
        <v>2.2572</v>
      </c>
      <c r="N25" s="215">
        <f>'Лист2 - Tаблица 1 - Tаблица 1'!L30</f>
        <v>2.437776</v>
      </c>
      <c r="O25" s="212">
        <f>'Лист2 - Tаблица 1 - Tаблица 1'!M30</f>
        <v>2.6183520000000002</v>
      </c>
      <c r="P25" s="209">
        <f>'Лист2 - Tаблица 1 - Tаблица 1'!N30</f>
        <v>2.9795040000000004</v>
      </c>
      <c r="Q25" s="206">
        <f>'Лист2 - Tаблица 1 - Tаблица 1'!O30</f>
        <v>2.1546000000000003</v>
      </c>
      <c r="R25" s="215">
        <f>'Лист2 - Tаблица 1 - Tаблица 1'!P30</f>
        <v>2.3269680000000004</v>
      </c>
      <c r="S25" s="212">
        <f>'Лист2 - Tаблица 1 - Tаблица 1'!Q30</f>
        <v>2.4993360000000004</v>
      </c>
      <c r="T25" s="209">
        <f>'Лист2 - Tаблица 1 - Tаблица 1'!R30</f>
        <v>2.8440720000000006</v>
      </c>
      <c r="U25" s="206">
        <f>'Лист2 - Tаблица 1 - Tаблица 1'!S30</f>
        <v>1.9494000000000002</v>
      </c>
      <c r="V25" s="215">
        <f>'Лист2 - Tаблица 1 - Tаблица 1'!T30</f>
        <v>2.1053520000000003</v>
      </c>
      <c r="W25" s="212">
        <f>'Лист2 - Tаблица 1 - Tаблица 1'!U30</f>
        <v>2.2613040000000004</v>
      </c>
      <c r="X25" s="262">
        <f>'Лист2 - Tаблица 1 - Tаблица 1'!V30</f>
        <v>2.573208</v>
      </c>
    </row>
    <row r="26" spans="1:24" ht="18.75" customHeight="1" thickBot="1">
      <c r="A26" s="516"/>
      <c r="B26" s="519"/>
      <c r="C26" s="483">
        <f>'Лист2 - Tаблица 1 - Tаблица 1'!W31</f>
        <v>13.68</v>
      </c>
      <c r="D26" s="242">
        <v>40</v>
      </c>
      <c r="E26" s="320">
        <f>'Лист2 - Tаблица 1 - Tаблица 1'!C31</f>
        <v>3.4200000000000004</v>
      </c>
      <c r="F26" s="216">
        <f>'Лист2 - Tаблица 1 - Tаблица 1'!D31</f>
        <v>3.6936000000000004</v>
      </c>
      <c r="G26" s="342">
        <f>'Лист2 - Tаблица 1 - Tаблица 1'!E31</f>
        <v>3.9672000000000005</v>
      </c>
      <c r="H26" s="475">
        <f>'Лист2 - Tаблица 1 - Tаблица 1'!F31</f>
        <v>4.5144</v>
      </c>
      <c r="I26" s="320">
        <f>'Лист2 - Tаблица 1 - Tаблица 1'!G31</f>
        <v>3.2832</v>
      </c>
      <c r="J26" s="216">
        <f>'Лист2 - Tаблица 1 - Tаблица 1'!H31</f>
        <v>3.5458559999999997</v>
      </c>
      <c r="K26" s="342">
        <f>'Лист2 - Tаблица 1 - Tаблица 1'!I31</f>
        <v>3.808512</v>
      </c>
      <c r="L26" s="343">
        <f>'Лист2 - Tаблица 1 - Tаблица 1'!J31</f>
        <v>4.333824</v>
      </c>
      <c r="M26" s="327">
        <f>'Лист2 - Tаблица 1 - Tаблица 1'!K31</f>
        <v>3.0096</v>
      </c>
      <c r="N26" s="216">
        <f>'Лист2 - Tаблица 1 - Tаблица 1'!L31</f>
        <v>3.250368</v>
      </c>
      <c r="O26" s="213">
        <f>'Лист2 - Tаблица 1 - Tаблица 1'!M31</f>
        <v>3.491136</v>
      </c>
      <c r="P26" s="210">
        <f>'Лист2 - Tаблица 1 - Tаблица 1'!N31</f>
        <v>3.9726719999999998</v>
      </c>
      <c r="Q26" s="207">
        <f>'Лист2 - Tаблица 1 - Tаблица 1'!O31</f>
        <v>2.8728000000000002</v>
      </c>
      <c r="R26" s="216">
        <f>'Лист2 - Tаблица 1 - Tаблица 1'!P31</f>
        <v>3.1026240000000005</v>
      </c>
      <c r="S26" s="213">
        <f>'Лист2 - Tаблица 1 - Tаблица 1'!Q31</f>
        <v>3.3324480000000003</v>
      </c>
      <c r="T26" s="210">
        <f>'Лист2 - Tаблица 1 - Tаблица 1'!R31</f>
        <v>3.7920960000000004</v>
      </c>
      <c r="U26" s="207">
        <f>'Лист2 - Tаблица 1 - Tаблица 1'!S31</f>
        <v>2.5992000000000006</v>
      </c>
      <c r="V26" s="216">
        <f>'Лист2 - Tаблица 1 - Tаблица 1'!T31</f>
        <v>2.8071360000000007</v>
      </c>
      <c r="W26" s="213">
        <f>'Лист2 - Tаблица 1 - Tаблица 1'!U31</f>
        <v>3.015072000000001</v>
      </c>
      <c r="X26" s="263">
        <f>'Лист2 - Tаблица 1 - Tаблица 1'!V31</f>
        <v>3.4309440000000007</v>
      </c>
    </row>
    <row r="27" spans="1:24" ht="18.75" customHeight="1" thickBot="1">
      <c r="A27" s="516"/>
      <c r="B27" s="519"/>
      <c r="C27" s="484">
        <f>'Лист2 - Tаблица 1 - Tаблица 1'!W32</f>
        <v>17.1</v>
      </c>
      <c r="D27" s="243">
        <v>50</v>
      </c>
      <c r="E27" s="335">
        <f>'Лист2 - Tаблица 1 - Tаблица 1'!C32</f>
        <v>4.275</v>
      </c>
      <c r="F27" s="334">
        <f>'Лист2 - Tаблица 1 - Tаблица 1'!D32</f>
        <v>4.617</v>
      </c>
      <c r="G27" s="346">
        <f>'Лист2 - Tаблица 1 - Tаблица 1'!E32</f>
        <v>4.9590000000000005</v>
      </c>
      <c r="H27" s="476">
        <f>'Лист2 - Tаблица 1 - Tаблица 1'!F32</f>
        <v>5.643000000000001</v>
      </c>
      <c r="I27" s="321">
        <f>'Лист2 - Tаблица 1 - Tаблица 1'!G32</f>
        <v>4.104</v>
      </c>
      <c r="J27" s="217">
        <f>'Лист2 - Tаблица 1 - Tаблица 1'!H32</f>
        <v>4.43232</v>
      </c>
      <c r="K27" s="344">
        <f>'Лист2 - Tаблица 1 - Tаблица 1'!I32</f>
        <v>4.76064</v>
      </c>
      <c r="L27" s="345">
        <f>'Лист2 - Tаблица 1 - Tаблица 1'!J32</f>
        <v>5.41728</v>
      </c>
      <c r="M27" s="328">
        <f>'Лист2 - Tаблица 1 - Tаблица 1'!K32</f>
        <v>3.762</v>
      </c>
      <c r="N27" s="217">
        <f>'Лист2 - Tаблица 1 - Tаблица 1'!L32</f>
        <v>4.06296</v>
      </c>
      <c r="O27" s="214">
        <f>'Лист2 - Tаблица 1 - Tаблица 1'!M32</f>
        <v>4.36392</v>
      </c>
      <c r="P27" s="211">
        <f>'Лист2 - Tаблица 1 - Tаблица 1'!N32</f>
        <v>4.96584</v>
      </c>
      <c r="Q27" s="208">
        <f>'Лист2 - Tаблица 1 - Tаблица 1'!O32</f>
        <v>3.5910000000000006</v>
      </c>
      <c r="R27" s="217">
        <f>'Лист2 - Tаблица 1 - Tаблица 1'!P32</f>
        <v>3.8782800000000006</v>
      </c>
      <c r="S27" s="214">
        <f>'Лист2 - Tаблица 1 - Tаблица 1'!Q32</f>
        <v>4.165560000000001</v>
      </c>
      <c r="T27" s="211">
        <f>'Лист2 - Tаблица 1 - Tаблица 1'!R32</f>
        <v>4.923979200000001</v>
      </c>
      <c r="U27" s="208">
        <f>'Лист2 - Tаблица 1 - Tаблица 1'!S32</f>
        <v>3.2490000000000006</v>
      </c>
      <c r="V27" s="217">
        <f>'Лист2 - Tаблица 1 - Tаблица 1'!T32</f>
        <v>3.5089200000000007</v>
      </c>
      <c r="W27" s="214">
        <f>'Лист2 - Tаблица 1 - Tаблица 1'!U32</f>
        <v>3.768840000000001</v>
      </c>
      <c r="X27" s="264">
        <f>'Лист2 - Tаблица 1 - Tаблица 1'!V32</f>
        <v>4.288680000000001</v>
      </c>
    </row>
    <row r="28" spans="1:24" ht="18.75" customHeight="1" thickBot="1">
      <c r="A28" s="516"/>
      <c r="B28" s="518" t="str">
        <f>'Лист2 - Tаблица 1 - Tаблица 1'!A34</f>
        <v>45(10)х70</v>
      </c>
      <c r="C28" s="483">
        <f>'Лист2 - Tаблица 1 - Tаблица 1'!W34</f>
        <v>15.12875</v>
      </c>
      <c r="D28" s="242">
        <v>35</v>
      </c>
      <c r="E28" s="218">
        <f>'Лист2 - Tаблица 1 - Tаблица 1'!C34</f>
        <v>3.7821875</v>
      </c>
      <c r="F28" s="219">
        <f>'Лист2 - Tаблица 1 - Tаблица 1'!D34</f>
        <v>4.0847625</v>
      </c>
      <c r="G28" s="340">
        <f>'Лист2 - Tаблица 1 - Tаблица 1'!E34</f>
        <v>4.3873375</v>
      </c>
      <c r="H28" s="341">
        <f>'Лист2 - Tаблица 1 - Tаблица 1'!F34</f>
        <v>4.9924875</v>
      </c>
      <c r="I28" s="332">
        <f>'Лист2 - Tаблица 1 - Tаблица 1'!G34</f>
        <v>3.6309</v>
      </c>
      <c r="J28" s="331">
        <f>'Лист2 - Tаблица 1 - Tаблица 1'!H34</f>
        <v>3.921372</v>
      </c>
      <c r="K28" s="443">
        <f>'Лист2 - Tаблица 1 - Tаблица 1'!I34</f>
        <v>4.211844</v>
      </c>
      <c r="L28" s="444">
        <f>'Лист2 - Tаблица 1 - Tаблица 1'!J34</f>
        <v>4.792788</v>
      </c>
      <c r="M28" s="231">
        <f>'Лист2 - Tаблица 1 - Tаблица 1'!K34</f>
        <v>3.328325</v>
      </c>
      <c r="N28" s="60">
        <f>'Лист2 - Tаблица 1 - Tаблица 1'!L34</f>
        <v>3.594591</v>
      </c>
      <c r="O28" s="60">
        <f>'Лист2 - Tаблица 1 - Tаблица 1'!M34</f>
        <v>3.860857</v>
      </c>
      <c r="P28" s="61">
        <f>'Лист2 - Tаблица 1 - Tаблица 1'!N34</f>
        <v>4.393389</v>
      </c>
      <c r="Q28" s="59">
        <f>'Лист2 - Tаблица 1 - Tаблица 1'!O34</f>
        <v>3.1770375000000004</v>
      </c>
      <c r="R28" s="60">
        <f>'Лист2 - Tаблица 1 - Tаблица 1'!P34</f>
        <v>3.4312005000000005</v>
      </c>
      <c r="S28" s="60">
        <f>'Лист2 - Tаблица 1 - Tаблица 1'!Q34</f>
        <v>3.6853635000000002</v>
      </c>
      <c r="T28" s="61">
        <f>'Лист2 - Tаблица 1 - Tаблица 1'!R34</f>
        <v>4.1936895000000005</v>
      </c>
      <c r="U28" s="59">
        <f>'Лист2 - Tаблица 1 - Tаблица 1'!S34</f>
        <v>2.8744625000000004</v>
      </c>
      <c r="V28" s="60">
        <f>'Лист2 - Tаблица 1 - Tаблица 1'!T34</f>
        <v>3.1044195000000006</v>
      </c>
      <c r="W28" s="60">
        <f>'Лист2 - Tаблица 1 - Tаблица 1'!U34</f>
        <v>3.3343765000000003</v>
      </c>
      <c r="X28" s="174">
        <f>'Лист2 - Tаблица 1 - Tаблица 1'!V34</f>
        <v>3.7942905000000007</v>
      </c>
    </row>
    <row r="29" spans="1:24" ht="18.75" customHeight="1" thickBot="1">
      <c r="A29" s="516"/>
      <c r="B29" s="519"/>
      <c r="C29" s="483">
        <f>'Лист2 - Tаблица 1 - Tаблица 1'!W35</f>
        <v>17.29</v>
      </c>
      <c r="D29" s="242">
        <v>40</v>
      </c>
      <c r="E29" s="320">
        <f>'Лист2 - Tаблица 1 - Tаблица 1'!C35</f>
        <v>4.3225</v>
      </c>
      <c r="F29" s="216">
        <f>'Лист2 - Tаблица 1 - Tаблица 1'!D35</f>
        <v>4.6682999999999995</v>
      </c>
      <c r="G29" s="342">
        <f>'Лист2 - Tаблица 1 - Tаблица 1'!E35</f>
        <v>5.0141</v>
      </c>
      <c r="H29" s="343">
        <f>'Лист2 - Tаблица 1 - Tаблица 1'!F35</f>
        <v>5.7057</v>
      </c>
      <c r="I29" s="213">
        <f>'Лист2 - Tаблица 1 - Tаблица 1'!G35</f>
        <v>4.1495999999999995</v>
      </c>
      <c r="J29" s="216">
        <f>'Лист2 - Tаблица 1 - Tаблица 1'!H35</f>
        <v>4.481567999999999</v>
      </c>
      <c r="K29" s="342">
        <f>'Лист2 - Tаблица 1 - Tаблица 1'!I35</f>
        <v>4.813535999999999</v>
      </c>
      <c r="L29" s="343">
        <f>'Лист2 - Tаблица 1 - Tаблица 1'!J35</f>
        <v>5.477472</v>
      </c>
      <c r="M29" s="231">
        <f>'Лист2 - Tаблица 1 - Tаблица 1'!K35</f>
        <v>3.8038</v>
      </c>
      <c r="N29" s="60">
        <f>'Лист2 - Tаблица 1 - Tаблица 1'!L35</f>
        <v>4.108104</v>
      </c>
      <c r="O29" s="60">
        <f>'Лист2 - Tаблица 1 - Tаблица 1'!M35</f>
        <v>4.412408</v>
      </c>
      <c r="P29" s="61">
        <f>'Лист2 - Tаблица 1 - Tаблица 1'!N35</f>
        <v>5.0210159999999995</v>
      </c>
      <c r="Q29" s="59">
        <f>'Лист2 - Tаблица 1 - Tаблица 1'!O35</f>
        <v>3.6309000000000005</v>
      </c>
      <c r="R29" s="60">
        <f>'Лист2 - Tаблица 1 - Tаблица 1'!P35</f>
        <v>3.9213720000000007</v>
      </c>
      <c r="S29" s="60">
        <f>'Лист2 - Tаблица 1 - Tаблица 1'!Q35</f>
        <v>4.211844000000001</v>
      </c>
      <c r="T29" s="61">
        <f>'Лист2 - Tаблица 1 - Tаблица 1'!R35</f>
        <v>4.792788000000001</v>
      </c>
      <c r="U29" s="59">
        <f>'Лист2 - Tаблица 1 - Tаблица 1'!S35</f>
        <v>3.2851000000000004</v>
      </c>
      <c r="V29" s="60">
        <f>'Лист2 - Tаблица 1 - Tаблица 1'!T35</f>
        <v>3.5479080000000005</v>
      </c>
      <c r="W29" s="60">
        <f>'Лист2 - Tаблица 1 - Tаблица 1'!U35</f>
        <v>3.810716</v>
      </c>
      <c r="X29" s="174">
        <f>'Лист2 - Tаблица 1 - Tаблица 1'!V35</f>
        <v>4.3363320000000005</v>
      </c>
    </row>
    <row r="30" spans="1:24" ht="18.75" customHeight="1" thickBot="1">
      <c r="A30" s="517"/>
      <c r="B30" s="519"/>
      <c r="C30" s="484">
        <f>'Лист2 - Tаблица 1 - Tаблица 1'!W36</f>
        <v>21.6125</v>
      </c>
      <c r="D30" s="243">
        <v>50</v>
      </c>
      <c r="E30" s="321">
        <f>'Лист2 - Tаблица 1 - Tаблица 1'!C36</f>
        <v>5.403125</v>
      </c>
      <c r="F30" s="217">
        <f>'Лист2 - Tаблица 1 - Tаблица 1'!D36</f>
        <v>5.835375</v>
      </c>
      <c r="G30" s="344">
        <f>'Лист2 - Tаблица 1 - Tаблица 1'!E36</f>
        <v>6.267625000000001</v>
      </c>
      <c r="H30" s="345">
        <f>'Лист2 - Tаблица 1 - Tаблица 1'!F36</f>
        <v>7.132125</v>
      </c>
      <c r="I30" s="214">
        <f>'Лист2 - Tаблица 1 - Tаблица 1'!G36</f>
        <v>5.187</v>
      </c>
      <c r="J30" s="217">
        <f>'Лист2 - Tаблица 1 - Tаблица 1'!H36</f>
        <v>5.60196</v>
      </c>
      <c r="K30" s="344">
        <f>'Лист2 - Tаблица 1 - Tаблица 1'!I36</f>
        <v>6.016920000000001</v>
      </c>
      <c r="L30" s="345">
        <f>'Лист2 - Tаблица 1 - Tаблица 1'!J36</f>
        <v>6.84684</v>
      </c>
      <c r="M30" s="232">
        <f>'Лист2 - Tаблица 1 - Tаблица 1'!K36</f>
        <v>4.75475</v>
      </c>
      <c r="N30" s="54">
        <f>'Лист2 - Tаблица 1 - Tаблица 1'!L36</f>
        <v>5.135129999999999</v>
      </c>
      <c r="O30" s="54">
        <f>'Лист2 - Tаблица 1 - Tаблица 1'!M36</f>
        <v>5.515509999999999</v>
      </c>
      <c r="P30" s="55">
        <f>'Лист2 - Tаблица 1 - Tаблица 1'!N36</f>
        <v>6.276269999999999</v>
      </c>
      <c r="Q30" s="235">
        <f>'Лист2 - Tаблица 1 - Tаблица 1'!O36</f>
        <v>4.538625000000001</v>
      </c>
      <c r="R30" s="236">
        <f>'Лист2 - Tаблица 1 - Tаблица 1'!P36</f>
        <v>4.901715</v>
      </c>
      <c r="S30" s="236">
        <f>'Лист2 - Tаблица 1 - Tаблица 1'!Q36</f>
        <v>5.264805000000001</v>
      </c>
      <c r="T30" s="237">
        <f>'Лист2 - Tаблица 1 - Tаблица 1'!R36</f>
        <v>5.990985</v>
      </c>
      <c r="U30" s="53">
        <f>'Лист2 - Tаблица 1 - Tаблица 1'!S36</f>
        <v>4.106375</v>
      </c>
      <c r="V30" s="54">
        <f>'Лист2 - Tаблица 1 - Tаблица 1'!T36</f>
        <v>4.4348849999999995</v>
      </c>
      <c r="W30" s="54">
        <f>'Лист2 - Tаблица 1 - Tаблица 1'!U36</f>
        <v>4.763395</v>
      </c>
      <c r="X30" s="175">
        <f>'Лист2 - Tаблица 1 - Tаблица 1'!V36</f>
        <v>5.420415</v>
      </c>
    </row>
    <row r="31" spans="1:24" ht="18.75" customHeight="1" thickBot="1">
      <c r="A31" s="506" t="s">
        <v>47</v>
      </c>
      <c r="B31" s="182" t="s">
        <v>37</v>
      </c>
      <c r="C31" s="485">
        <f>'Лист2 - Tаблица 1 - Tаблица 1'!W38</f>
        <v>1.425</v>
      </c>
      <c r="D31" s="243">
        <v>25</v>
      </c>
      <c r="E31" s="508"/>
      <c r="F31" s="509"/>
      <c r="G31" s="509"/>
      <c r="H31" s="510"/>
      <c r="I31" s="553">
        <f>'Лист2 - Tаблица 1 - Tаблица 1'!G38</f>
        <v>0.399</v>
      </c>
      <c r="J31" s="554">
        <f>'Лист2 - Tаблица 1 - Tаблица 1'!H38</f>
        <v>0.43092</v>
      </c>
      <c r="K31" s="329"/>
      <c r="L31" s="348"/>
      <c r="M31" s="53">
        <f>'Лист2 - Tаблица 1 - Tаблица 1'!K38</f>
        <v>0.41575</v>
      </c>
      <c r="N31" s="54">
        <f>'Лист2 - Tаблица 1 - Tаблица 1'!L38</f>
        <v>0.44901</v>
      </c>
      <c r="O31" s="54">
        <f>'Лист2 - Tаблица 1 - Tаблица 1'!M38</f>
        <v>0.473955</v>
      </c>
      <c r="P31" s="245">
        <f>'Лист2 - Tаблица 1 - Tаблица 1'!N38</f>
        <v>0.5196875</v>
      </c>
      <c r="Q31" s="249">
        <f>'Лист2 - Tаблица 1 - Tаблица 1'!O38</f>
        <v>0.399125</v>
      </c>
      <c r="R31" s="250">
        <f>'Лист2 - Tаблица 1 - Tаблица 1'!P38</f>
        <v>0.4230725</v>
      </c>
      <c r="S31" s="250">
        <f>'Лист2 - Tаблица 1 - Tаблица 1'!Q38</f>
        <v>0.45101125000000003</v>
      </c>
      <c r="T31" s="251">
        <f>'Лист2 - Tаблица 1 - Tаблица 1'!R38</f>
        <v>0.49890625</v>
      </c>
      <c r="U31" s="232">
        <f>'Лист2 - Tаблица 1 - Tаблица 1'!S38</f>
        <v>0.365875</v>
      </c>
      <c r="V31" s="54">
        <f>'Лист2 - Tаблица 1 - Tаблица 1'!T38</f>
        <v>0.395145</v>
      </c>
      <c r="W31" s="54">
        <f>'Лист2 - Tаблица 1 - Tаблица 1'!U38</f>
        <v>0.41343875</v>
      </c>
      <c r="X31" s="175">
        <f>'Лист2 - Tаблица 1 - Tаблица 1'!V38</f>
        <v>0.46832</v>
      </c>
    </row>
    <row r="32" spans="1:24" ht="18.75" customHeight="1" thickBot="1">
      <c r="A32" s="507"/>
      <c r="B32" s="181" t="s">
        <v>38</v>
      </c>
      <c r="C32" s="486">
        <f>'Лист2 - Tаблица 1 - Tаблица 1'!W40</f>
        <v>1.995</v>
      </c>
      <c r="D32" s="252">
        <v>25</v>
      </c>
      <c r="E32" s="511"/>
      <c r="F32" s="512"/>
      <c r="G32" s="512"/>
      <c r="H32" s="513"/>
      <c r="I32" s="555">
        <f>'Лист2 - Tаблица 1 - Tаблица 1'!G40</f>
        <v>0.5471999999999999</v>
      </c>
      <c r="J32" s="556">
        <f>'Лист2 - Tаблица 1 - Tаблица 1'!H40</f>
        <v>0.590976</v>
      </c>
      <c r="K32" s="339"/>
      <c r="L32" s="349"/>
      <c r="M32" s="56">
        <f>'Лист2 - Tаблица 1 - Tаблица 1'!K40</f>
        <v>0.5516</v>
      </c>
      <c r="N32" s="57">
        <f>'Лист2 - Tаблица 1 - Tаблица 1'!L40</f>
        <v>0.595728</v>
      </c>
      <c r="O32" s="57">
        <f>'Лист2 - Tаблица 1 - Tаблица 1'!M40</f>
        <v>0.6288239999999999</v>
      </c>
      <c r="P32" s="58">
        <f>'Лист2 - Tаблица 1 - Tаблица 1'!N40</f>
        <v>0.706048</v>
      </c>
      <c r="Q32" s="246">
        <f>'Лист2 - Tаблица 1 - Tаблица 1'!O40</f>
        <v>0.5287999999999999</v>
      </c>
      <c r="R32" s="247">
        <f>'Лист2 - Tаблица 1 - Tаблица 1'!P40</f>
        <v>0.571104</v>
      </c>
      <c r="S32" s="247">
        <f>'Лист2 - Tаблица 1 - Tаблица 1'!Q40</f>
        <v>0.6028319999999999</v>
      </c>
      <c r="T32" s="248">
        <f>'Лист2 - Tаблица 1 - Tаблица 1'!R40</f>
        <v>0.671576</v>
      </c>
      <c r="U32" s="56">
        <f>'Лист2 - Tаблица 1 - Tаблица 1'!S40</f>
        <v>0.48319999999999996</v>
      </c>
      <c r="V32" s="57">
        <f>'Лист2 - Tаблица 1 - Tаблица 1'!T40</f>
        <v>0.5170239999999999</v>
      </c>
      <c r="W32" s="57">
        <f>'Лист2 - Tаблица 1 - Tаблица 1'!U40</f>
        <v>0.5605119999999999</v>
      </c>
      <c r="X32" s="173">
        <f>'Лист2 - Tаблица 1 - Tаблица 1'!V40</f>
        <v>0.6281599999999999</v>
      </c>
    </row>
    <row r="33" spans="1:24" ht="18.75" customHeight="1">
      <c r="A33" s="507"/>
      <c r="B33" s="526" t="s">
        <v>39</v>
      </c>
      <c r="C33" s="487">
        <f>'Лист2 - Tаблица 1 - Tаблица 1'!W42</f>
        <v>3.42</v>
      </c>
      <c r="D33" s="253">
        <v>30</v>
      </c>
      <c r="E33" s="562">
        <f>'Лист2 - Tаблица 1 - Tаблица 1'!C42</f>
        <v>0.961875</v>
      </c>
      <c r="F33" s="561">
        <f>'Лист2 - Tаблица 1 - Tаблица 1'!D42</f>
        <v>1.038825</v>
      </c>
      <c r="G33" s="234">
        <f>'Лист2 - Tаблица 1 - Tаблица 1'!E42</f>
        <v>1.115775</v>
      </c>
      <c r="H33" s="234">
        <f>'Лист2 - Tаблица 1 - Tаблица 1'!F42</f>
        <v>1.269675</v>
      </c>
      <c r="I33" s="420">
        <f>'Лист2 - Tаблица 1 - Tаблица 1'!G42</f>
        <v>0.9234</v>
      </c>
      <c r="J33" s="414">
        <f>'Лист2 - Tаблица 1 - Tаблица 1'!H42</f>
        <v>0.9972719999999999</v>
      </c>
      <c r="K33" s="340">
        <f>'Лист2 - Tаблица 1 - Tаблица 1'!I42</f>
        <v>1.0711439999999999</v>
      </c>
      <c r="L33" s="341">
        <f>'Лист2 - Tаблица 1 - Tаблица 1'!J42</f>
        <v>1.218888</v>
      </c>
      <c r="M33" s="336">
        <f>'Лист2 - Tаблица 1 - Tаблица 1'!K42</f>
        <v>0.84645</v>
      </c>
      <c r="N33" s="168">
        <f>'Лист2 - Tаблица 1 - Tаблица 1'!L42</f>
        <v>0.914166</v>
      </c>
      <c r="O33" s="168">
        <f>'Лист2 - Tаблица 1 - Tаблица 1'!M42</f>
        <v>0.981882</v>
      </c>
      <c r="P33" s="169">
        <f>'Лист2 - Tаблица 1 - Tаблица 1'!N42</f>
        <v>1.117314</v>
      </c>
      <c r="Q33" s="167">
        <f>'Лист2 - Tаблица 1 - Tаблица 1'!O42</f>
        <v>0.807975</v>
      </c>
      <c r="R33" s="168">
        <f>'Лист2 - Tаблица 1 - Tаблица 1'!P42</f>
        <v>0.872613</v>
      </c>
      <c r="S33" s="168">
        <f>'Лист2 - Tаблица 1 - Tаблица 1'!Q42</f>
        <v>0.9372510000000001</v>
      </c>
      <c r="T33" s="169">
        <f>'Лист2 - Tаблица 1 - Tаблица 1'!R42</f>
        <v>1.066527</v>
      </c>
      <c r="U33" s="167">
        <f>'Лист2 - Tаблица 1 - Tаблица 1'!S42</f>
        <v>0.731025</v>
      </c>
      <c r="V33" s="168">
        <f>'Лист2 - Tаблица 1 - Tаблица 1'!T42</f>
        <v>0.7895070000000001</v>
      </c>
      <c r="W33" s="168">
        <f>'Лист2 - Tаблица 1 - Tаблица 1'!U42</f>
        <v>0.8479890000000001</v>
      </c>
      <c r="X33" s="177">
        <f>'Лист2 - Tаблица 1 - Tаблица 1'!V42</f>
        <v>0.9649530000000001</v>
      </c>
    </row>
    <row r="34" spans="1:24" ht="18.75" customHeight="1">
      <c r="A34" s="507"/>
      <c r="B34" s="527"/>
      <c r="C34" s="487">
        <f>'Лист2 - Tаблица 1 - Tаблица 1'!W43</f>
        <v>4.56</v>
      </c>
      <c r="D34" s="242">
        <v>40</v>
      </c>
      <c r="E34" s="457">
        <f>'Лист2 - Tаблица 1 - Tаблица 1'!C43</f>
        <v>1.2825</v>
      </c>
      <c r="F34" s="415">
        <f>'Лист2 - Tаблица 1 - Tаблица 1'!D43</f>
        <v>1.3851</v>
      </c>
      <c r="G34" s="229">
        <f>'Лист2 - Tаблица 1 - Tаблица 1'!E43</f>
        <v>1.4877</v>
      </c>
      <c r="H34" s="229">
        <f>'Лист2 - Tаблица 1 - Tаблица 1'!F43</f>
        <v>1.6928999999999998</v>
      </c>
      <c r="I34" s="421">
        <f>'Лист2 - Tаблица 1 - Tаблица 1'!G43</f>
        <v>1.2312</v>
      </c>
      <c r="J34" s="415">
        <f>'Лист2 - Tаблица 1 - Tаблица 1'!H43</f>
        <v>1.329696</v>
      </c>
      <c r="K34" s="342">
        <f>'Лист2 - Tаблица 1 - Tаблица 1'!I43</f>
        <v>1.4281920000000001</v>
      </c>
      <c r="L34" s="343">
        <f>'Лист2 - Tаблица 1 - Tаблица 1'!J43</f>
        <v>1.625184</v>
      </c>
      <c r="M34" s="337">
        <f>'Лист2 - Tаблица 1 - Tаблица 1'!K43</f>
        <v>1.1286</v>
      </c>
      <c r="N34" s="171">
        <f>'Лист2 - Tаблица 1 - Tаблица 1'!L43</f>
        <v>1.218888</v>
      </c>
      <c r="O34" s="171">
        <f>'Лист2 - Tаблица 1 - Tаблица 1'!M43</f>
        <v>1.3091760000000001</v>
      </c>
      <c r="P34" s="172">
        <f>'Лист2 - Tаблица 1 - Tаблица 1'!N43</f>
        <v>1.4897520000000002</v>
      </c>
      <c r="Q34" s="170">
        <f>'Лист2 - Tаблица 1 - Tаблица 1'!O43</f>
        <v>1.0773000000000001</v>
      </c>
      <c r="R34" s="171">
        <f>'Лист2 - Tаблица 1 - Tаблица 1'!P43</f>
        <v>1.1634840000000002</v>
      </c>
      <c r="S34" s="171">
        <f>'Лист2 - Tаблица 1 - Tаблица 1'!Q43</f>
        <v>1.2496680000000002</v>
      </c>
      <c r="T34" s="172">
        <f>'Лист2 - Tаблица 1 - Tаблица 1'!R43</f>
        <v>1.4220360000000003</v>
      </c>
      <c r="U34" s="170">
        <f>'Лист2 - Tаблица 1 - Tаблица 1'!S43</f>
        <v>0.9747</v>
      </c>
      <c r="V34" s="171">
        <f>'Лист2 - Tаблица 1 - Tаблица 1'!T43</f>
        <v>1.052676</v>
      </c>
      <c r="W34" s="171">
        <f>'Лист2 - Tаблица 1 - Tаблица 1'!U43</f>
        <v>1.130652</v>
      </c>
      <c r="X34" s="178">
        <f>'Лист2 - Tаблица 1 - Tаблица 1'!V43</f>
        <v>1.286604</v>
      </c>
    </row>
    <row r="35" spans="1:24" ht="18.75" customHeight="1" thickBot="1">
      <c r="A35" s="507"/>
      <c r="B35" s="528"/>
      <c r="C35" s="485">
        <f>'Лист2 - Tаблица 1 - Tаблица 1'!W44</f>
        <v>5.7</v>
      </c>
      <c r="D35" s="243">
        <v>50</v>
      </c>
      <c r="E35" s="559">
        <f>'Лист2 - Tаблица 1 - Tаблица 1'!C44</f>
        <v>1.6031250000000001</v>
      </c>
      <c r="F35" s="560">
        <f>'Лист2 - Tаблица 1 - Tаблица 1'!D44</f>
        <v>1.731375</v>
      </c>
      <c r="G35" s="229">
        <f>'Лист2 - Tаблица 1 - Tаблица 1'!E44</f>
        <v>1.859625</v>
      </c>
      <c r="H35" s="229">
        <f>'Лист2 - Tаблица 1 - Tаблица 1'!F44</f>
        <v>2.1161250000000003</v>
      </c>
      <c r="I35" s="557">
        <f>'Лист2 - Tаблица 1 - Tаблица 1'!G44</f>
        <v>1.5390000000000001</v>
      </c>
      <c r="J35" s="558">
        <f>'Лист2 - Tаблица 1 - Tаблица 1'!H44</f>
        <v>1.6621200000000003</v>
      </c>
      <c r="K35" s="346">
        <f>'Лист2 - Tаблица 1 - Tаблица 1'!I44</f>
        <v>1.7852400000000002</v>
      </c>
      <c r="L35" s="347">
        <f>'Лист2 - Tаблица 1 - Tаблица 1'!J44</f>
        <v>2.03148</v>
      </c>
      <c r="M35" s="338">
        <f>'Лист2 - Tаблица 1 - Tаблица 1'!K44</f>
        <v>1.41075</v>
      </c>
      <c r="N35" s="266">
        <f>'Лист2 - Tаблица 1 - Tаблица 1'!L44</f>
        <v>1.52361</v>
      </c>
      <c r="O35" s="266">
        <f>'Лист2 - Tаблица 1 - Tаблица 1'!M44</f>
        <v>1.6364699999999999</v>
      </c>
      <c r="P35" s="267">
        <f>'Лист2 - Tаблица 1 - Tаблица 1'!N44</f>
        <v>1.86219</v>
      </c>
      <c r="Q35" s="265">
        <f>'Лист2 - Tаблица 1 - Tаблица 1'!O44</f>
        <v>1.3466250000000002</v>
      </c>
      <c r="R35" s="266">
        <f>'Лист2 - Tаблица 1 - Tаблица 1'!P44</f>
        <v>1.4543550000000003</v>
      </c>
      <c r="S35" s="266">
        <f>'Лист2 - Tаблица 1 - Tаблица 1'!Q44</f>
        <v>1.5620850000000002</v>
      </c>
      <c r="T35" s="267">
        <f>'Лист2 - Tаблица 1 - Tаблица 1'!R44</f>
        <v>1.7775450000000004</v>
      </c>
      <c r="U35" s="265">
        <f>'Лист2 - Tаблица 1 - Tаблица 1'!S44</f>
        <v>1.218375</v>
      </c>
      <c r="V35" s="266">
        <f>'Лист2 - Tаблица 1 - Tаблица 1'!T44</f>
        <v>1.315845</v>
      </c>
      <c r="W35" s="266">
        <f>'Лист2 - Tаблица 1 - Tаблица 1'!U44</f>
        <v>1.4133149999999999</v>
      </c>
      <c r="X35" s="299">
        <f>'Лист2 - Tаблица 1 - Tаблица 1'!V44</f>
        <v>1.608255</v>
      </c>
    </row>
    <row r="36" spans="1:24" ht="18.75" customHeight="1">
      <c r="A36" s="507"/>
      <c r="B36" s="526" t="s">
        <v>54</v>
      </c>
      <c r="C36" s="487">
        <f>'Лист2 - Tаблица 1 - Tаблица 1'!W46</f>
        <v>5.1984</v>
      </c>
      <c r="D36" s="253">
        <v>30</v>
      </c>
      <c r="E36" s="420">
        <f>'Лист2 - Tаблица 1 - Tаблица 1'!C46</f>
        <v>1.489125</v>
      </c>
      <c r="F36" s="414">
        <f>'Лист2 - Tаблица 1 - Tаблица 1'!D46</f>
        <v>1.608255</v>
      </c>
      <c r="G36" s="234">
        <f>'Лист2 - Tаблица 1 - Tаблица 1'!E50</f>
        <v>1.9836</v>
      </c>
      <c r="H36" s="439">
        <f>'Лист2 - Tаблица 1 - Tаблица 1'!F50</f>
        <v>2.2572</v>
      </c>
      <c r="I36" s="303">
        <f>'Лист2 - Tаблица 1 - Tаблица 1'!G46</f>
        <v>1.42956</v>
      </c>
      <c r="J36" s="304">
        <f>'Лист2 - Tаблица 1 - Tаблица 1'!H46</f>
        <v>1.5439247999999999</v>
      </c>
      <c r="K36" s="351">
        <f>'Лист2 - Tаблица 1 - Tаблица 1'!I46</f>
        <v>1.6582895999999998</v>
      </c>
      <c r="L36" s="352">
        <f>'Лист2 - Tаблица 1 - Tаблица 1'!J46</f>
        <v>1.8870192</v>
      </c>
      <c r="M36" s="311">
        <f>'Лист2 - Tаблица 1 - Tаблица 1'!K46</f>
        <v>1.31043</v>
      </c>
      <c r="N36" s="304">
        <f>'Лист2 - Tаблица 1 - Tаблица 1'!L46</f>
        <v>1.4152643999999999</v>
      </c>
      <c r="O36" s="304">
        <f>'Лист2 - Tаблица 1 - Tаблица 1'!M46</f>
        <v>1.5200988</v>
      </c>
      <c r="P36" s="312">
        <f>'Лист2 - Tаблица 1 - Tаблица 1'!N46</f>
        <v>1.7297676</v>
      </c>
      <c r="Q36" s="303">
        <f>'Лист2 - Tаблица 1 - Tаблица 1'!O46</f>
        <v>1.2508650000000001</v>
      </c>
      <c r="R36" s="304">
        <f>'Лист2 - Tаблица 1 - Tаблица 1'!P46</f>
        <v>1.3509342000000002</v>
      </c>
      <c r="S36" s="304">
        <f>'Лист2 - Tаблица 1 - Tаблица 1'!Q46</f>
        <v>1.4510034</v>
      </c>
      <c r="T36" s="305">
        <f>'Лист2 - Tаблица 1 - Tаблица 1'!R46</f>
        <v>1.6511418000000002</v>
      </c>
      <c r="U36" s="311">
        <f>'Лист2 - Tаблица 1 - Tаблица 1'!S46</f>
        <v>1.131735</v>
      </c>
      <c r="V36" s="304">
        <f>'Лист2 - Tаблица 1 - Tаблица 1'!T46</f>
        <v>1.2222738</v>
      </c>
      <c r="W36" s="304">
        <f>'Лист2 - Tаблица 1 - Tаблица 1'!U46</f>
        <v>1.3128126</v>
      </c>
      <c r="X36" s="305">
        <f>'Лист2 - Tаблица 1 - Tаблица 1'!V46</f>
        <v>1.4938901999999998</v>
      </c>
    </row>
    <row r="37" spans="1:24" ht="18.75" customHeight="1">
      <c r="A37" s="507"/>
      <c r="B37" s="527"/>
      <c r="C37" s="487">
        <f>'Лист2 - Tаблица 1 - Tаблица 1'!W47</f>
        <v>6.9312</v>
      </c>
      <c r="D37" s="242">
        <v>40</v>
      </c>
      <c r="E37" s="421">
        <f>'Лист2 - Tаблица 1 - Tаблица 1'!C47</f>
        <v>1.9855</v>
      </c>
      <c r="F37" s="415">
        <f>'Лист2 - Tаблица 1 - Tаблица 1'!D47</f>
        <v>2.14434</v>
      </c>
      <c r="G37" s="229">
        <f>'Лист2 - Tаблица 1 - Tаблица 1'!E51</f>
        <v>2.6448</v>
      </c>
      <c r="H37" s="440">
        <f>'Лист2 - Tаблица 1 - Tаблица 1'!F51</f>
        <v>3.0096000000000003</v>
      </c>
      <c r="I37" s="306">
        <f>'Лист2 - Tаблица 1 - Tаблица 1'!G47</f>
        <v>1.90608</v>
      </c>
      <c r="J37" s="300">
        <f>'Лист2 - Tаблица 1 - Tаблица 1'!H47</f>
        <v>2.0585664</v>
      </c>
      <c r="K37" s="353">
        <f>'Лист2 - Tаблица 1 - Tаблица 1'!I47</f>
        <v>2.2110528</v>
      </c>
      <c r="L37" s="354">
        <f>'Лист2 - Tаблица 1 - Tаблица 1'!J47</f>
        <v>2.5160256</v>
      </c>
      <c r="M37" s="302">
        <f>'Лист2 - Tаблица 1 - Tаблица 1'!K47</f>
        <v>1.74724</v>
      </c>
      <c r="N37" s="300">
        <f>'Лист2 - Tаблица 1 - Tаблица 1'!L47</f>
        <v>1.8870192</v>
      </c>
      <c r="O37" s="300">
        <f>'Лист2 - Tаблица 1 - Tаблица 1'!M47</f>
        <v>2.0267983999999997</v>
      </c>
      <c r="P37" s="301">
        <f>'Лист2 - Tаблица 1 - Tаблица 1'!N47</f>
        <v>2.3063567999999997</v>
      </c>
      <c r="Q37" s="306">
        <f>'Лист2 - Tаблица 1 - Tаблица 1'!O47</f>
        <v>1.66782</v>
      </c>
      <c r="R37" s="300">
        <f>'Лист2 - Tаблица 1 - Tаблица 1'!P47</f>
        <v>1.8012456000000001</v>
      </c>
      <c r="S37" s="300">
        <f>'Лист2 - Tаблица 1 - Tаблица 1'!Q47</f>
        <v>1.9346712000000001</v>
      </c>
      <c r="T37" s="307">
        <f>'Лист2 - Tаблица 1 - Tаблица 1'!R47</f>
        <v>2.2015224</v>
      </c>
      <c r="U37" s="302">
        <f>'Лист2 - Tаблица 1 - Tаблица 1'!S47</f>
        <v>1.50898</v>
      </c>
      <c r="V37" s="300">
        <f>'Лист2 - Tаблица 1 - Tаблица 1'!T47</f>
        <v>1.6296984</v>
      </c>
      <c r="W37" s="300">
        <f>'Лист2 - Tаблица 1 - Tаблица 1'!U47</f>
        <v>1.7504168</v>
      </c>
      <c r="X37" s="307">
        <f>'Лист2 - Tаблица 1 - Tаблица 1'!V47</f>
        <v>1.9918536</v>
      </c>
    </row>
    <row r="38" spans="1:24" ht="18.75" customHeight="1" thickBot="1">
      <c r="A38" s="507"/>
      <c r="B38" s="527"/>
      <c r="C38" s="487">
        <f>'Лист2 - Tаблица 1 - Tаблица 1'!W48</f>
        <v>8.664</v>
      </c>
      <c r="D38" s="243">
        <v>50</v>
      </c>
      <c r="E38" s="422">
        <f>'Лист2 - Tаблица 1 - Tаблица 1'!C48</f>
        <v>2.481875</v>
      </c>
      <c r="F38" s="416">
        <f>'Лист2 - Tаблица 1 - Tаблица 1'!D48</f>
        <v>2.680425</v>
      </c>
      <c r="G38" s="441">
        <f>'Лист2 - Tаблица 1 - Tаблица 1'!E52</f>
        <v>3.306</v>
      </c>
      <c r="H38" s="442">
        <f>'Лист2 - Tаблица 1 - Tаблица 1'!F52</f>
        <v>3.762</v>
      </c>
      <c r="I38" s="308">
        <f>'Лист2 - Tаблица 1 - Tаблица 1'!G48</f>
        <v>2.3826</v>
      </c>
      <c r="J38" s="309">
        <f>'Лист2 - Tаблица 1 - Tаблица 1'!H48</f>
        <v>2.573208</v>
      </c>
      <c r="K38" s="355">
        <f>'Лист2 - Tаблица 1 - Tаблица 1'!I48</f>
        <v>2.7638160000000003</v>
      </c>
      <c r="L38" s="356">
        <f>'Лист2 - Tаблица 1 - Tаблица 1'!J48</f>
        <v>3.145032</v>
      </c>
      <c r="M38" s="313">
        <f>'Лист2 - Tаблица 1 - Tаблица 1'!K48</f>
        <v>2.18405</v>
      </c>
      <c r="N38" s="309">
        <f>'Лист2 - Tаблица 1 - Tаблица 1'!L48</f>
        <v>2.358774</v>
      </c>
      <c r="O38" s="309">
        <f>'Лист2 - Tаблица 1 - Tаблица 1'!M48</f>
        <v>2.533498</v>
      </c>
      <c r="P38" s="314">
        <f>'Лист2 - Tаблица 1 - Tаблица 1'!N48</f>
        <v>2.882946</v>
      </c>
      <c r="Q38" s="308">
        <f>'Лист2 - Tаблица 1 - Tаблица 1'!O48</f>
        <v>2.084775</v>
      </c>
      <c r="R38" s="309">
        <f>'Лист2 - Tаблица 1 - Tаблица 1'!P48</f>
        <v>2.251557</v>
      </c>
      <c r="S38" s="309">
        <f>'Лист2 - Tаблица 1 - Tаблица 1'!Q48</f>
        <v>2.418339</v>
      </c>
      <c r="T38" s="310">
        <f>'Лист2 - Tаблица 1 - Tаблица 1'!R48</f>
        <v>2.751903</v>
      </c>
      <c r="U38" s="313">
        <f>'Лист2 - Tаблица 1 - Tаблица 1'!S48</f>
        <v>1.886225</v>
      </c>
      <c r="V38" s="309">
        <f>'Лист2 - Tаблица 1 - Tаблица 1'!T48</f>
        <v>2.0371230000000002</v>
      </c>
      <c r="W38" s="309">
        <f>'Лист2 - Tаблица 1 - Tаблица 1'!U48</f>
        <v>2.188021</v>
      </c>
      <c r="X38" s="310">
        <f>'Лист2 - Tаблица 1 - Tаблица 1'!V48</f>
        <v>2.489817</v>
      </c>
    </row>
    <row r="39" spans="1:24" ht="18.75" customHeight="1">
      <c r="A39" s="507"/>
      <c r="B39" s="504" t="s">
        <v>55</v>
      </c>
      <c r="C39" s="488">
        <f>'Лист2 - Tаблица 1 - Tаблица 1'!W50</f>
        <v>6.156</v>
      </c>
      <c r="D39" s="359">
        <v>30</v>
      </c>
      <c r="E39" s="420">
        <f>'Лист2 - Tаблица 1 - Tаблица 1'!C50</f>
        <v>1.71</v>
      </c>
      <c r="F39" s="414">
        <f>'Лист2 - Tаблица 1 - Tаблица 1'!D50</f>
        <v>1.8468</v>
      </c>
      <c r="G39" s="234"/>
      <c r="H39" s="439"/>
      <c r="I39" s="315">
        <f>'Лист2 - Tаблица 1 - Tаблица 1'!G50</f>
        <v>1.6416000000000002</v>
      </c>
      <c r="J39" s="316">
        <f>'Лист2 - Tаблица 1 - Tаблица 1'!H50</f>
        <v>1.7729280000000003</v>
      </c>
      <c r="K39" s="357">
        <f>'Лист2 - Tаблица 1 - Tаблица 1'!I50</f>
        <v>1.9042560000000002</v>
      </c>
      <c r="L39" s="358">
        <f>'Лист2 - Tаблица 1 - Tаблица 1'!J50</f>
        <v>2.166912</v>
      </c>
      <c r="M39" s="311">
        <f>'Лист2 - Tаблица 1 - Tаблица 1'!K50</f>
        <v>1.5048000000000001</v>
      </c>
      <c r="N39" s="304">
        <f>'Лист2 - Tаблица 1 - Tаблица 1'!L50</f>
        <v>1.6251840000000002</v>
      </c>
      <c r="O39" s="304">
        <f>'Лист2 - Tаблица 1 - Tаблица 1'!M50</f>
        <v>1.7455680000000002</v>
      </c>
      <c r="P39" s="305">
        <f>'Лист2 - Tаблица 1 - Tаблица 1'!N50</f>
        <v>1.986336</v>
      </c>
      <c r="Q39" s="311">
        <f>'Лист2 - Tаблица 1 - Tаблица 1'!O50</f>
        <v>1.4364000000000001</v>
      </c>
      <c r="R39" s="304">
        <f>'Лист2 - Tаблица 1 - Tаблица 1'!P50</f>
        <v>1.5513120000000002</v>
      </c>
      <c r="S39" s="304">
        <f>'Лист2 - Tаблица 1 - Tаблица 1'!Q50</f>
        <v>1.6662240000000001</v>
      </c>
      <c r="T39" s="312">
        <f>'Лист2 - Tаблица 1 - Tаблица 1'!R50</f>
        <v>1.8960480000000002</v>
      </c>
      <c r="U39" s="303">
        <f>'Лист2 - Tаблица 1 - Tаблица 1'!S50</f>
        <v>1.2996</v>
      </c>
      <c r="V39" s="304">
        <f>'Лист2 - Tаблица 1 - Tаблица 1'!T50</f>
        <v>1.4035680000000001</v>
      </c>
      <c r="W39" s="304">
        <f>'Лист2 - Tаблица 1 - Tаблица 1'!U50</f>
        <v>1.507536</v>
      </c>
      <c r="X39" s="305">
        <f>'Лист2 - Tаблица 1 - Tаблица 1'!V50</f>
        <v>1.715472</v>
      </c>
    </row>
    <row r="40" spans="1:24" ht="18.75" customHeight="1">
      <c r="A40" s="507"/>
      <c r="B40" s="505"/>
      <c r="C40" s="489">
        <f>'Лист2 - Tаблица 1 - Tаблица 1'!W51</f>
        <v>8.208</v>
      </c>
      <c r="D40" s="360">
        <v>40</v>
      </c>
      <c r="E40" s="421">
        <f>'Лист2 - Tаблица 1 - Tаблица 1'!C51</f>
        <v>2.2800000000000002</v>
      </c>
      <c r="F40" s="415">
        <f>'Лист2 - Tаблица 1 - Tаблица 1'!D51</f>
        <v>2.4624</v>
      </c>
      <c r="G40" s="229"/>
      <c r="H40" s="440"/>
      <c r="I40" s="306">
        <f>'Лист2 - Tаблица 1 - Tаблица 1'!G51</f>
        <v>2.1888</v>
      </c>
      <c r="J40" s="300">
        <f>'Лист2 - Tаблица 1 - Tаблица 1'!H51</f>
        <v>2.3639040000000002</v>
      </c>
      <c r="K40" s="353">
        <f>'Лист2 - Tаблица 1 - Tаблица 1'!I51</f>
        <v>2.539008</v>
      </c>
      <c r="L40" s="354">
        <f>'Лист2 - Tаблица 1 - Tаблица 1'!J51</f>
        <v>2.8892160000000002</v>
      </c>
      <c r="M40" s="318">
        <f>'Лист2 - Tаблица 1 - Tаблица 1'!K51</f>
        <v>2.0064</v>
      </c>
      <c r="N40" s="316">
        <f>'Лист2 - Tаблица 1 - Tаблица 1'!L51</f>
        <v>2.1669120000000004</v>
      </c>
      <c r="O40" s="316">
        <f>'Лист2 - Tаблица 1 - Tаблица 1'!M51</f>
        <v>2.327424</v>
      </c>
      <c r="P40" s="317">
        <f>'Лист2 - Tаблица 1 - Tаблица 1'!N51</f>
        <v>2.648448</v>
      </c>
      <c r="Q40" s="318">
        <f>'Лист2 - Tаблица 1 - Tаблица 1'!O51</f>
        <v>1.9152000000000002</v>
      </c>
      <c r="R40" s="316">
        <f>'Лист2 - Tаблица 1 - Tаблица 1'!P51</f>
        <v>2.068416</v>
      </c>
      <c r="S40" s="316">
        <f>'Лист2 - Tаблица 1 - Tаблица 1'!Q51</f>
        <v>2.2216320000000005</v>
      </c>
      <c r="T40" s="319">
        <f>'Лист2 - Tаблица 1 - Tаблица 1'!R51</f>
        <v>2.5280640000000005</v>
      </c>
      <c r="U40" s="315">
        <f>'Лист2 - Tаблица 1 - Tаблица 1'!S51</f>
        <v>1.7328000000000001</v>
      </c>
      <c r="V40" s="316">
        <f>'Лист2 - Tаблица 1 - Tаблица 1'!T51</f>
        <v>1.8714240000000002</v>
      </c>
      <c r="W40" s="316">
        <f>'Лист2 - Tаблица 1 - Tаблица 1'!U51</f>
        <v>2.0100480000000003</v>
      </c>
      <c r="X40" s="317">
        <f>'Лист2 - Tаблица 1 - Tаблица 1'!V51</f>
        <v>2.287296</v>
      </c>
    </row>
    <row r="41" spans="1:24" ht="18.75" customHeight="1" thickBot="1">
      <c r="A41" s="507"/>
      <c r="B41" s="505"/>
      <c r="C41" s="489">
        <f>'Лист2 - Tаблица 1 - Tаблица 1'!W52</f>
        <v>10.26</v>
      </c>
      <c r="D41" s="401">
        <v>50</v>
      </c>
      <c r="E41" s="422">
        <f>'Лист2 - Tаблица 1 - Tаблица 1'!C52</f>
        <v>2.85</v>
      </c>
      <c r="F41" s="416">
        <f>'Лист2 - Tаблица 1 - Tаблица 1'!D52</f>
        <v>3.0780000000000003</v>
      </c>
      <c r="G41" s="441"/>
      <c r="H41" s="442"/>
      <c r="I41" s="402">
        <f>'Лист2 - Tаблица 1 - Tаблица 1'!G52</f>
        <v>2.736</v>
      </c>
      <c r="J41" s="403">
        <f>'Лист2 - Tаблица 1 - Tаблица 1'!H52</f>
        <v>2.95488</v>
      </c>
      <c r="K41" s="404">
        <f>'Лист2 - Tаблица 1 - Tаблица 1'!I52</f>
        <v>3.17376</v>
      </c>
      <c r="L41" s="405">
        <f>'Лист2 - Tаблица 1 - Tаблица 1'!J52</f>
        <v>3.6115200000000005</v>
      </c>
      <c r="M41" s="406">
        <f>'Лист2 - Tаблица 1 - Tаблица 1'!K52</f>
        <v>2.508</v>
      </c>
      <c r="N41" s="407">
        <f>'Лист2 - Tаблица 1 - Tаблица 1'!L52</f>
        <v>2.70864</v>
      </c>
      <c r="O41" s="407">
        <f>'Лист2 - Tаблица 1 - Tаблица 1'!M52</f>
        <v>2.90928</v>
      </c>
      <c r="P41" s="408">
        <f>'Лист2 - Tаблица 1 - Tаблица 1'!N52</f>
        <v>3.31056</v>
      </c>
      <c r="Q41" s="406">
        <f>'Лист2 - Tаблица 1 - Tаблица 1'!O52</f>
        <v>2.394</v>
      </c>
      <c r="R41" s="407">
        <f>'Лист2 - Tаблица 1 - Tаблица 1'!P52</f>
        <v>2.5855200000000003</v>
      </c>
      <c r="S41" s="407">
        <f>'Лист2 - Tаблица 1 - Tаблица 1'!Q52</f>
        <v>2.7770400000000004</v>
      </c>
      <c r="T41" s="409">
        <f>'Лист2 - Tаблица 1 - Tаблица 1'!R52</f>
        <v>3.1600800000000002</v>
      </c>
      <c r="U41" s="410">
        <f>'Лист2 - Tаблица 1 - Tаблица 1'!S52</f>
        <v>2.1660000000000004</v>
      </c>
      <c r="V41" s="407">
        <f>'Лист2 - Tаблица 1 - Tаблица 1'!T52</f>
        <v>2.3392800000000005</v>
      </c>
      <c r="W41" s="407">
        <f>'Лист2 - Tаблица 1 - Tаблица 1'!U52</f>
        <v>2.5125600000000006</v>
      </c>
      <c r="X41" s="408">
        <f>'Лист2 - Tаблица 1 - Tаблица 1'!V52</f>
        <v>2.8591200000000003</v>
      </c>
    </row>
    <row r="42" spans="1:24" ht="18.75" customHeight="1">
      <c r="A42" s="492" t="s">
        <v>60</v>
      </c>
      <c r="B42" s="411" t="s">
        <v>37</v>
      </c>
      <c r="C42" s="488">
        <f>'Лист2 - Tаблица 1 - Tаблица 1'!W54</f>
        <v>5.7</v>
      </c>
      <c r="D42" s="495">
        <v>100</v>
      </c>
      <c r="E42" s="436">
        <f>'Лист2 - Tаблица 1 - Tаблица 1'!C54</f>
        <v>1.8239999999999998</v>
      </c>
      <c r="F42" s="437">
        <f>'Лист2 - Tаблица 1 - Tаблица 1'!D54</f>
        <v>1.96992</v>
      </c>
      <c r="G42" s="443">
        <f>'Лист2 - Tаблица 1 - Tаблица 1'!E54</f>
        <v>2.11584</v>
      </c>
      <c r="H42" s="444">
        <f>'Лист2 - Tаблица 1 - Tаблица 1'!F54</f>
        <v>2.40768</v>
      </c>
      <c r="I42" s="424">
        <f>'Лист2 - Tаблица 1 - Tаблица 1'!G54</f>
        <v>1.5390000000000001</v>
      </c>
      <c r="J42" s="351">
        <f>'Лист2 - Tаблица 1 - Tаблица 1'!H54</f>
        <v>1.6621200000000003</v>
      </c>
      <c r="K42" s="351">
        <f>'Лист2 - Tаблица 1 - Tаблица 1'!I54</f>
        <v>1.7852400000000002</v>
      </c>
      <c r="L42" s="352">
        <f>'Лист2 - Tаблица 1 - Tаблица 1'!J54</f>
        <v>2.03148</v>
      </c>
      <c r="M42" s="424">
        <f>'Лист2 - Tаблица 1 - Tаблица 1'!K54</f>
        <v>1.425</v>
      </c>
      <c r="N42" s="351">
        <f>'Лист2 - Tаблица 1 - Tаблица 1'!L54</f>
        <v>1.5390000000000001</v>
      </c>
      <c r="O42" s="351">
        <f>'Лист2 - Tаблица 1 - Tаблица 1'!M54</f>
        <v>1.653</v>
      </c>
      <c r="P42" s="352">
        <f>'Лист2 - Tаблица 1 - Tаблица 1'!N54</f>
        <v>1.881</v>
      </c>
      <c r="Q42" s="424">
        <f>'Лист2 - Tаблица 1 - Tаблица 1'!O54</f>
        <v>1.197</v>
      </c>
      <c r="R42" s="351">
        <f>'Лист2 - Tаблица 1 - Tаблица 1'!P54</f>
        <v>1.2927600000000001</v>
      </c>
      <c r="S42" s="351">
        <f>'Лист2 - Tаблица 1 - Tаблица 1'!Q54</f>
        <v>1.3885200000000002</v>
      </c>
      <c r="T42" s="352">
        <f>'Лист2 - Tаблица 1 - Tаблица 1'!R54</f>
        <v>1.5800400000000001</v>
      </c>
      <c r="U42" s="425">
        <f>'Лист2 - Tаблица 1 - Tаблица 1'!S54</f>
        <v>1.1400000000000001</v>
      </c>
      <c r="V42" s="351">
        <f>'Лист2 - Tаблица 1 - Tаблица 1'!T54</f>
        <v>1.2312</v>
      </c>
      <c r="W42" s="351">
        <f>'Лист2 - Tаблица 1 - Tаблица 1'!U54</f>
        <v>1.3224</v>
      </c>
      <c r="X42" s="352">
        <f>'Лист2 - Tаблица 1 - Tаблица 1'!V54</f>
        <v>1.5048000000000001</v>
      </c>
    </row>
    <row r="43" spans="1:24" ht="18.75" customHeight="1">
      <c r="A43" s="493"/>
      <c r="B43" s="412" t="s">
        <v>38</v>
      </c>
      <c r="C43" s="490">
        <f>'Лист2 - Tаблица 1 - Tаблица 1'!W56</f>
        <v>7.98</v>
      </c>
      <c r="D43" s="496"/>
      <c r="E43" s="426">
        <f>'Лист2 - Tаблица 1 - Tаблица 1'!C56</f>
        <v>2.5536</v>
      </c>
      <c r="F43" s="427">
        <f>'Лист2 - Tаблица 1 - Tаблица 1'!D56</f>
        <v>2.757888</v>
      </c>
      <c r="G43" s="342">
        <f>'Лист2 - Tаблица 1 - Tаблица 1'!E56</f>
        <v>2.962176</v>
      </c>
      <c r="H43" s="343">
        <f>'Лист2 - Tаблица 1 - Tаблица 1'!F56</f>
        <v>3.370752</v>
      </c>
      <c r="I43" s="428">
        <f>'Лист2 - Tаблица 1 - Tаблица 1'!G56</f>
        <v>2.1546</v>
      </c>
      <c r="J43" s="353">
        <f>'Лист2 - Tаблица 1 - Tаблица 1'!H56</f>
        <v>2.326968</v>
      </c>
      <c r="K43" s="353">
        <f>'Лист2 - Tаблица 1 - Tаблица 1'!I56</f>
        <v>2.499336</v>
      </c>
      <c r="L43" s="354">
        <f>'Лист2 - Tаблица 1 - Tаблица 1'!J56</f>
        <v>2.8440719999999997</v>
      </c>
      <c r="M43" s="428">
        <f>'Лист2 - Tаблица 1 - Tаблица 1'!K56</f>
        <v>1.9949999999999999</v>
      </c>
      <c r="N43" s="353">
        <f>'Лист2 - Tаблица 1 - Tаблица 1'!L56</f>
        <v>2.1546</v>
      </c>
      <c r="O43" s="353">
        <f>'Лист2 - Tаблица 1 - Tаблица 1'!M56</f>
        <v>2.3142</v>
      </c>
      <c r="P43" s="354">
        <f>'Лист2 - Tаблица 1 - Tаблица 1'!N56</f>
        <v>2.6334</v>
      </c>
      <c r="Q43" s="428">
        <f>'Лист2 - Tаблица 1 - Tаблица 1'!O56</f>
        <v>1.6758000000000002</v>
      </c>
      <c r="R43" s="353">
        <f>'Лист2 - Tаблица 1 - Tаблица 1'!P56</f>
        <v>1.8098640000000001</v>
      </c>
      <c r="S43" s="353">
        <f>'Лист2 - Tаблица 1 - Tаблица 1'!Q56</f>
        <v>1.943928</v>
      </c>
      <c r="T43" s="354">
        <f>'Лист2 - Tаблица 1 - Tаблица 1'!R56</f>
        <v>2.2120560000000005</v>
      </c>
      <c r="U43" s="429">
        <f>'Лист2 - Tаблица 1 - Tаблица 1'!S56</f>
        <v>1.596</v>
      </c>
      <c r="V43" s="353">
        <f>'Лист2 - Tаблица 1 - Tаблица 1'!T56</f>
        <v>1.72368</v>
      </c>
      <c r="W43" s="353">
        <f>'Лист2 - Tаблица 1 - Tаблица 1'!U56</f>
        <v>1.8513600000000001</v>
      </c>
      <c r="X43" s="354">
        <f>'Лист2 - Tаблица 1 - Tаблица 1'!V56</f>
        <v>2.10672</v>
      </c>
    </row>
    <row r="44" spans="1:24" ht="18.75" customHeight="1">
      <c r="A44" s="493"/>
      <c r="B44" s="412" t="s">
        <v>39</v>
      </c>
      <c r="C44" s="490">
        <f>'Лист2 - Tаблица 1 - Tаблица 1'!W58</f>
        <v>11.4</v>
      </c>
      <c r="D44" s="496"/>
      <c r="E44" s="428">
        <f>'Лист2 - Tаблица 1 - Tаблица 1'!C58</f>
        <v>3.6479999999999997</v>
      </c>
      <c r="F44" s="353">
        <f>'Лист2 - Tаблица 1 - Tаблица 1'!D58</f>
        <v>3.93984</v>
      </c>
      <c r="G44" s="342">
        <f>'Лист2 - Tаблица 1 - Tаблица 1'!E58</f>
        <v>4.23168</v>
      </c>
      <c r="H44" s="343">
        <f>'Лист2 - Tаблица 1 - Tаблица 1'!F58</f>
        <v>4.81536</v>
      </c>
      <c r="I44" s="428">
        <f>'Лист2 - Tаблица 1 - Tаблица 1'!G58</f>
        <v>3.0780000000000003</v>
      </c>
      <c r="J44" s="353">
        <f>'Лист2 - Tаблица 1 - Tаблица 1'!H58</f>
        <v>3.3242400000000005</v>
      </c>
      <c r="K44" s="353">
        <f>'Лист2 - Tаблица 1 - Tаблица 1'!I58</f>
        <v>3.5704800000000003</v>
      </c>
      <c r="L44" s="354">
        <f>'Лист2 - Tаблица 1 - Tаблица 1'!J58</f>
        <v>4.06296</v>
      </c>
      <c r="M44" s="428">
        <f>'Лист2 - Tаблица 1 - Tаблица 1'!K58</f>
        <v>2.85</v>
      </c>
      <c r="N44" s="353">
        <f>'Лист2 - Tаблица 1 - Tаблица 1'!L58</f>
        <v>3.0780000000000003</v>
      </c>
      <c r="O44" s="353">
        <f>'Лист2 - Tаблица 1 - Tаблица 1'!M58</f>
        <v>3.306</v>
      </c>
      <c r="P44" s="354">
        <f>'Лист2 - Tаблица 1 - Tаблица 1'!N58</f>
        <v>3.762</v>
      </c>
      <c r="Q44" s="428">
        <f>'Лист2 - Tаблица 1 - Tаблица 1'!O58</f>
        <v>2.394</v>
      </c>
      <c r="R44" s="353">
        <f>'Лист2 - Tаблица 1 - Tаблица 1'!P58</f>
        <v>2.5855200000000003</v>
      </c>
      <c r="S44" s="353">
        <f>'Лист2 - Tаблица 1 - Tаблица 1'!Q58</f>
        <v>2.7770400000000004</v>
      </c>
      <c r="T44" s="354">
        <f>'Лист2 - Tаблица 1 - Tаблица 1'!R58</f>
        <v>3.1600800000000002</v>
      </c>
      <c r="U44" s="429">
        <f>'Лист2 - Tаблица 1 - Tаблица 1'!S58</f>
        <v>2.2800000000000002</v>
      </c>
      <c r="V44" s="353">
        <f>'Лист2 - Tаблица 1 - Tаблица 1'!T58</f>
        <v>2.4624</v>
      </c>
      <c r="W44" s="353">
        <f>'Лист2 - Tаблица 1 - Tаблица 1'!U58</f>
        <v>2.6448</v>
      </c>
      <c r="X44" s="354">
        <f>'Лист2 - Tаблица 1 - Tаблица 1'!V58</f>
        <v>3.0096000000000003</v>
      </c>
    </row>
    <row r="45" spans="1:24" ht="18.75" customHeight="1">
      <c r="A45" s="493"/>
      <c r="B45" s="412" t="s">
        <v>54</v>
      </c>
      <c r="C45" s="490">
        <f>'Лист2 - Tаблица 1 - Tаблица 1'!W60</f>
        <v>17.328</v>
      </c>
      <c r="D45" s="496"/>
      <c r="E45" s="428">
        <f>'Лист2 - Tаблица 1 - Tаблица 1'!C60</f>
        <v>5.5449600000000006</v>
      </c>
      <c r="F45" s="353">
        <f>'Лист2 - Tаблица 1 - Tаблица 1'!D60</f>
        <v>5.9885568000000005</v>
      </c>
      <c r="G45" s="342">
        <f>'Лист2 - Tаблица 1 - Tаблица 1'!E60</f>
        <v>6.4321536</v>
      </c>
      <c r="H45" s="343">
        <f>'Лист2 - Tаблица 1 - Tаблица 1'!F60</f>
        <v>7.319347200000001</v>
      </c>
      <c r="I45" s="428">
        <f>'Лист2 - Tаблица 1 - Tаблица 1'!G60</f>
        <v>4.67856</v>
      </c>
      <c r="J45" s="353">
        <f>'Лист2 - Tаблица 1 - Tаблица 1'!H60</f>
        <v>5.0528448</v>
      </c>
      <c r="K45" s="353">
        <f>'Лист2 - Tаблица 1 - Tаблица 1'!I60</f>
        <v>5.4271296</v>
      </c>
      <c r="L45" s="354">
        <f>'Лист2 - Tаблица 1 - Tаблица 1'!J60</f>
        <v>6.1756992</v>
      </c>
      <c r="M45" s="428">
        <f>'Лист2 - Tаблица 1 - Tаблица 1'!K60</f>
        <v>4.332</v>
      </c>
      <c r="N45" s="353">
        <f>'Лист2 - Tаблица 1 - Tаблица 1'!L60</f>
        <v>4.67856</v>
      </c>
      <c r="O45" s="353">
        <f>'Лист2 - Tаблица 1 - Tаблица 1'!M60</f>
        <v>5.025119999999999</v>
      </c>
      <c r="P45" s="354">
        <f>'Лист2 - Tаблица 1 - Tаблица 1'!N60</f>
        <v>5.71824</v>
      </c>
      <c r="Q45" s="428">
        <f>'Лист2 - Tаблица 1 - Tаблица 1'!O60</f>
        <v>3.63888</v>
      </c>
      <c r="R45" s="353">
        <f>'Лист2 - Tаблица 1 - Tаблица 1'!P60</f>
        <v>3.9299904</v>
      </c>
      <c r="S45" s="353">
        <f>'Лист2 - Tаблица 1 - Tаблица 1'!Q60</f>
        <v>4.2211008</v>
      </c>
      <c r="T45" s="354">
        <f>'Лист2 - Tаблица 1 - Tаблица 1'!R60</f>
        <v>4.8033216</v>
      </c>
      <c r="U45" s="429">
        <f>'Лист2 - Tаблица 1 - Tаблица 1'!S60</f>
        <v>3.4656</v>
      </c>
      <c r="V45" s="353">
        <f>'Лист2 - Tаблица 1 - Tаблица 1'!T60</f>
        <v>3.742848</v>
      </c>
      <c r="W45" s="353">
        <f>'Лист2 - Tаблица 1 - Tаблица 1'!U60</f>
        <v>4.020096</v>
      </c>
      <c r="X45" s="354">
        <f>'Лист2 - Tаблица 1 - Tаблица 1'!V60</f>
        <v>4.574592</v>
      </c>
    </row>
    <row r="46" spans="1:24" ht="18.75" customHeight="1" thickBot="1">
      <c r="A46" s="494"/>
      <c r="B46" s="413" t="s">
        <v>55</v>
      </c>
      <c r="C46" s="491">
        <f>'Лист2 - Tаблица 1 - Tаблица 1'!W62</f>
        <v>20.52</v>
      </c>
      <c r="D46" s="497"/>
      <c r="E46" s="430">
        <f>'Лист2 - Tаблица 1 - Tаблица 1'!C62</f>
        <v>6.5664</v>
      </c>
      <c r="F46" s="355">
        <f>'Лист2 - Tаблица 1 - Tаблица 1'!D62</f>
        <v>7.091711999999999</v>
      </c>
      <c r="G46" s="344">
        <f>'Лист2 - Tаблица 1 - Tаблица 1'!E62</f>
        <v>7.617024</v>
      </c>
      <c r="H46" s="345">
        <f>'Лист2 - Tаблица 1 - Tаблица 1'!F62</f>
        <v>8.667648</v>
      </c>
      <c r="I46" s="430">
        <f>'Лист2 - Tаблица 1 - Tаблица 1'!G62</f>
        <v>5.5404</v>
      </c>
      <c r="J46" s="355">
        <f>'Лист2 - Tаблица 1 - Tаблица 1'!H62</f>
        <v>5.983632</v>
      </c>
      <c r="K46" s="355">
        <f>'Лист2 - Tаблица 1 - Tаблица 1'!I62</f>
        <v>6.426864</v>
      </c>
      <c r="L46" s="356">
        <f>'Лист2 - Tаблица 1 - Tаблица 1'!J62</f>
        <v>7.313328</v>
      </c>
      <c r="M46" s="430">
        <f>'Лист2 - Tаблица 1 - Tаблица 1'!K62</f>
        <v>5.13</v>
      </c>
      <c r="N46" s="355">
        <f>'Лист2 - Tаблица 1 - Tаблица 1'!L62</f>
        <v>5.5404</v>
      </c>
      <c r="O46" s="355">
        <f>'Лист2 - Tаблица 1 - Tаблица 1'!M62</f>
        <v>5.9508</v>
      </c>
      <c r="P46" s="356">
        <f>'Лист2 - Tаблица 1 - Tаблица 1'!N62</f>
        <v>6.771599999999999</v>
      </c>
      <c r="Q46" s="430">
        <f>'Лист2 - Tаблица 1 - Tаблица 1'!O62</f>
        <v>4.3092</v>
      </c>
      <c r="R46" s="355">
        <f>'Лист2 - Tаблица 1 - Tаблица 1'!P62</f>
        <v>4.653936</v>
      </c>
      <c r="S46" s="355">
        <f>'Лист2 - Tаблица 1 - Tаблица 1'!Q62</f>
        <v>4.998672</v>
      </c>
      <c r="T46" s="356">
        <f>'Лист2 - Tаблица 1 - Tаблица 1'!R62</f>
        <v>5.688143999999999</v>
      </c>
      <c r="U46" s="431">
        <f>'Лист2 - Tаблица 1 - Tаблица 1'!S62</f>
        <v>4.104</v>
      </c>
      <c r="V46" s="355">
        <f>'Лист2 - Tаблица 1 - Tаблица 1'!T62</f>
        <v>4.43232</v>
      </c>
      <c r="W46" s="355">
        <f>'Лист2 - Tаблица 1 - Tаблица 1'!U62</f>
        <v>4.76064</v>
      </c>
      <c r="X46" s="356">
        <f>'Лист2 - Tаблица 1 - Tаблица 1'!V62</f>
        <v>5.41728</v>
      </c>
    </row>
    <row r="47" spans="1:24" ht="19.5" customHeight="1">
      <c r="A47" s="395"/>
      <c r="B47" s="396"/>
      <c r="C47" s="397"/>
      <c r="D47" s="398"/>
      <c r="E47" s="229"/>
      <c r="F47" s="229"/>
      <c r="G47" s="229"/>
      <c r="H47" s="229"/>
      <c r="I47" s="399"/>
      <c r="J47" s="399"/>
      <c r="K47" s="400"/>
      <c r="L47" s="400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</row>
    <row r="48" spans="1:24" ht="19.5" customHeight="1">
      <c r="A48" s="395"/>
      <c r="B48" s="396"/>
      <c r="C48" s="397"/>
      <c r="D48" s="398"/>
      <c r="E48" s="229"/>
      <c r="F48" s="229"/>
      <c r="G48" s="229"/>
      <c r="H48" s="229"/>
      <c r="I48" s="399"/>
      <c r="J48" s="399"/>
      <c r="K48" s="400"/>
      <c r="L48" s="400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</row>
    <row r="49" spans="1:24" ht="19.5" customHeight="1">
      <c r="A49" s="395"/>
      <c r="B49" s="396"/>
      <c r="C49" s="397"/>
      <c r="D49" s="398"/>
      <c r="E49" s="229"/>
      <c r="F49" s="229"/>
      <c r="G49" s="229"/>
      <c r="H49" s="229"/>
      <c r="I49" s="399"/>
      <c r="J49" s="399"/>
      <c r="K49" s="400"/>
      <c r="L49" s="400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</row>
    <row r="50" spans="1:24" ht="19.5" customHeight="1">
      <c r="A50" s="395"/>
      <c r="B50" s="396"/>
      <c r="C50" s="397"/>
      <c r="D50" s="398"/>
      <c r="E50" s="229"/>
      <c r="F50" s="229"/>
      <c r="G50" s="229"/>
      <c r="H50" s="229"/>
      <c r="I50" s="399"/>
      <c r="J50" s="399"/>
      <c r="K50" s="400"/>
      <c r="L50" s="400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</row>
    <row r="51" spans="1:24" ht="19.5" customHeight="1">
      <c r="A51" s="395"/>
      <c r="B51" s="396"/>
      <c r="C51" s="397"/>
      <c r="D51" s="398"/>
      <c r="E51" s="229"/>
      <c r="F51" s="229"/>
      <c r="G51" s="229"/>
      <c r="H51" s="229"/>
      <c r="I51" s="399"/>
      <c r="J51" s="399"/>
      <c r="K51" s="400"/>
      <c r="L51" s="400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</row>
    <row r="52" spans="1:27" ht="19.5" customHeight="1">
      <c r="A52" s="395"/>
      <c r="B52" s="396"/>
      <c r="C52" s="397"/>
      <c r="D52" s="398"/>
      <c r="E52" s="229"/>
      <c r="F52" s="229"/>
      <c r="G52" s="229"/>
      <c r="H52" s="229"/>
      <c r="I52" s="399"/>
      <c r="J52" s="399"/>
      <c r="K52" s="400"/>
      <c r="L52" s="400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AA52"/>
    </row>
    <row r="53" ht="19.5" customHeight="1">
      <c r="AA53"/>
    </row>
  </sheetData>
  <sheetProtection selectLockedCells="1" selectUnlockedCells="1"/>
  <mergeCells count="28">
    <mergeCell ref="A2:D2"/>
    <mergeCell ref="B33:B35"/>
    <mergeCell ref="B36:B38"/>
    <mergeCell ref="A4:D4"/>
    <mergeCell ref="E4:H4"/>
    <mergeCell ref="B13:B15"/>
    <mergeCell ref="B16:B18"/>
    <mergeCell ref="B8:B9"/>
    <mergeCell ref="B10:B12"/>
    <mergeCell ref="B22:B24"/>
    <mergeCell ref="B28:B30"/>
    <mergeCell ref="U4:X4"/>
    <mergeCell ref="A5:D5"/>
    <mergeCell ref="M4:P4"/>
    <mergeCell ref="Q4:T4"/>
    <mergeCell ref="B25:B27"/>
    <mergeCell ref="I4:L4"/>
    <mergeCell ref="B19:B21"/>
    <mergeCell ref="A42:A46"/>
    <mergeCell ref="D42:D46"/>
    <mergeCell ref="I6:X6"/>
    <mergeCell ref="E6:F6"/>
    <mergeCell ref="T1:X3"/>
    <mergeCell ref="B39:B41"/>
    <mergeCell ref="A31:A41"/>
    <mergeCell ref="E31:H32"/>
    <mergeCell ref="A1:B1"/>
    <mergeCell ref="A7:A30"/>
  </mergeCells>
  <printOptions/>
  <pageMargins left="0" right="0" top="0" bottom="0" header="0" footer="0"/>
  <pageSetup firstPageNumber="1" useFirstPageNumber="1" horizontalDpi="600" verticalDpi="600" orientation="landscape" paperSize="9" scale="63" r:id="rId2"/>
  <ignoredErrors>
    <ignoredError sqref="C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showGridLines="0" zoomScale="70" zoomScaleNormal="70" workbookViewId="0" topLeftCell="A31">
      <selection activeCell="D46" sqref="D46"/>
    </sheetView>
  </sheetViews>
  <sheetFormatPr defaultColWidth="10.296875" defaultRowHeight="19.5" customHeight="1"/>
  <cols>
    <col min="1" max="1" width="17.59765625" style="1" customWidth="1"/>
    <col min="2" max="22" width="7.5" style="1" customWidth="1"/>
    <col min="23" max="23" width="5.19921875" style="1" customWidth="1"/>
    <col min="24" max="16384" width="10.19921875" style="1" customWidth="1"/>
  </cols>
  <sheetData>
    <row r="1" spans="1:23" ht="15.75" customHeight="1">
      <c r="A1" s="2"/>
      <c r="B1" s="3"/>
      <c r="C1" s="548">
        <v>10000</v>
      </c>
      <c r="D1" s="548"/>
      <c r="E1" s="548"/>
      <c r="F1" s="548"/>
      <c r="G1" s="545">
        <v>20000</v>
      </c>
      <c r="H1" s="545"/>
      <c r="I1" s="545"/>
      <c r="J1" s="545"/>
      <c r="K1" s="545">
        <v>30000</v>
      </c>
      <c r="L1" s="545"/>
      <c r="M1" s="545"/>
      <c r="N1" s="545"/>
      <c r="O1" s="545">
        <v>50000</v>
      </c>
      <c r="P1" s="545"/>
      <c r="Q1" s="545"/>
      <c r="R1" s="545"/>
      <c r="S1" s="545" t="s">
        <v>0</v>
      </c>
      <c r="T1" s="545"/>
      <c r="U1" s="545"/>
      <c r="V1" s="545"/>
      <c r="W1" s="4"/>
    </row>
    <row r="2" spans="1:23" ht="15.75" customHeight="1">
      <c r="A2" s="5" t="s">
        <v>1</v>
      </c>
      <c r="B2" s="6"/>
      <c r="C2" s="7" t="s">
        <v>2</v>
      </c>
      <c r="D2" s="8" t="s">
        <v>3</v>
      </c>
      <c r="E2" s="9" t="s">
        <v>4</v>
      </c>
      <c r="F2" s="9" t="s">
        <v>5</v>
      </c>
      <c r="G2" s="7" t="s">
        <v>2</v>
      </c>
      <c r="H2" s="8" t="s">
        <v>3</v>
      </c>
      <c r="I2" s="9" t="s">
        <v>4</v>
      </c>
      <c r="J2" s="9" t="s">
        <v>5</v>
      </c>
      <c r="K2" s="7" t="s">
        <v>2</v>
      </c>
      <c r="L2" s="8" t="s">
        <v>3</v>
      </c>
      <c r="M2" s="9" t="s">
        <v>4</v>
      </c>
      <c r="N2" s="9" t="s">
        <v>5</v>
      </c>
      <c r="O2" s="7" t="s">
        <v>2</v>
      </c>
      <c r="P2" s="8" t="s">
        <v>3</v>
      </c>
      <c r="Q2" s="9" t="s">
        <v>4</v>
      </c>
      <c r="R2" s="9" t="s">
        <v>5</v>
      </c>
      <c r="S2" s="7" t="s">
        <v>2</v>
      </c>
      <c r="T2" s="8" t="s">
        <v>3</v>
      </c>
      <c r="U2" s="9" t="s">
        <v>4</v>
      </c>
      <c r="V2" s="9" t="s">
        <v>5</v>
      </c>
      <c r="W2" s="4"/>
    </row>
    <row r="3" spans="1:23" ht="17.25" customHeight="1" thickBot="1">
      <c r="A3" s="114"/>
      <c r="B3" s="115"/>
      <c r="C3" s="94">
        <v>250</v>
      </c>
      <c r="D3" s="95" t="s">
        <v>6</v>
      </c>
      <c r="E3" s="95"/>
      <c r="F3" s="96">
        <v>320</v>
      </c>
      <c r="G3" s="94">
        <v>240</v>
      </c>
      <c r="H3" s="95" t="s">
        <v>6</v>
      </c>
      <c r="I3" s="95"/>
      <c r="J3" s="96">
        <v>270</v>
      </c>
      <c r="K3" s="94">
        <v>220</v>
      </c>
      <c r="L3" s="95" t="s">
        <v>6</v>
      </c>
      <c r="M3" s="95"/>
      <c r="N3" s="96">
        <v>250</v>
      </c>
      <c r="O3" s="94">
        <v>210</v>
      </c>
      <c r="P3" s="95" t="s">
        <v>6</v>
      </c>
      <c r="Q3" s="95"/>
      <c r="R3" s="96">
        <v>210</v>
      </c>
      <c r="S3" s="94">
        <v>190</v>
      </c>
      <c r="T3" s="95" t="s">
        <v>6</v>
      </c>
      <c r="U3" s="97"/>
      <c r="V3" s="423">
        <v>200</v>
      </c>
      <c r="W3" s="538" t="s">
        <v>7</v>
      </c>
    </row>
    <row r="4" spans="1:23" ht="13.5" customHeight="1" thickBot="1">
      <c r="A4" s="120"/>
      <c r="B4" s="156"/>
      <c r="C4" s="157">
        <f>31*35*0.95/10000000*C3</f>
        <v>0.02576875</v>
      </c>
      <c r="D4" s="137" t="s">
        <v>8</v>
      </c>
      <c r="E4" s="158"/>
      <c r="F4" s="159"/>
      <c r="G4" s="160">
        <f>31*35*0.95/10000000*G3</f>
        <v>0.024738</v>
      </c>
      <c r="H4" s="137" t="s">
        <v>8</v>
      </c>
      <c r="I4" s="158"/>
      <c r="J4" s="159"/>
      <c r="K4" s="160">
        <f>31*35*0.95/10000000*K3</f>
        <v>0.0226765</v>
      </c>
      <c r="L4" s="137" t="s">
        <v>8</v>
      </c>
      <c r="M4" s="158"/>
      <c r="N4" s="159"/>
      <c r="O4" s="160">
        <f>31*35*0.95/10000000*O3</f>
        <v>0.02164575</v>
      </c>
      <c r="P4" s="137" t="s">
        <v>8</v>
      </c>
      <c r="Q4" s="158"/>
      <c r="R4" s="159"/>
      <c r="S4" s="160">
        <f>31*35*0.95/10000000*S3</f>
        <v>0.01958425</v>
      </c>
      <c r="T4" s="137" t="s">
        <v>8</v>
      </c>
      <c r="U4" s="161"/>
      <c r="V4" s="162"/>
      <c r="W4" s="538"/>
    </row>
    <row r="5" spans="1:23" ht="18.75" customHeight="1" thickBot="1">
      <c r="A5" s="126" t="s">
        <v>40</v>
      </c>
      <c r="B5" s="125">
        <v>25</v>
      </c>
      <c r="C5" s="113">
        <f>C4*B5</f>
        <v>0.64421875</v>
      </c>
      <c r="D5" s="16">
        <f>C5+(C5/100*8)</f>
        <v>0.69575625</v>
      </c>
      <c r="E5" s="16">
        <f>C5+(C5/100*16)</f>
        <v>0.74729375</v>
      </c>
      <c r="F5" s="17">
        <f>C5+(C5/100*32)</f>
        <v>0.8503687499999999</v>
      </c>
      <c r="G5" s="15">
        <f>G4*B5</f>
        <v>0.6184499999999999</v>
      </c>
      <c r="H5" s="16">
        <f>G5+(G5/100*8)</f>
        <v>0.6679259999999999</v>
      </c>
      <c r="I5" s="16">
        <f>G5+(G5/100*16)</f>
        <v>0.7174019999999999</v>
      </c>
      <c r="J5" s="17">
        <f>G5+(G5/100*32)</f>
        <v>0.8163539999999999</v>
      </c>
      <c r="K5" s="15">
        <f>K4*B5</f>
        <v>0.5669124999999999</v>
      </c>
      <c r="L5" s="16">
        <f>K5+(K5/100*8)</f>
        <v>0.6122654999999999</v>
      </c>
      <c r="M5" s="16">
        <f>K5+(K5/100*16)</f>
        <v>0.6576184999999999</v>
      </c>
      <c r="N5" s="17">
        <f>K5+(K5/100*32)</f>
        <v>0.7483245</v>
      </c>
      <c r="O5" s="15">
        <f>O4*B5</f>
        <v>0.5411437499999999</v>
      </c>
      <c r="P5" s="16">
        <f>O5+(O5/100*8)</f>
        <v>0.58443525</v>
      </c>
      <c r="Q5" s="16">
        <f>O5+(O5/100*16)</f>
        <v>0.6277267499999999</v>
      </c>
      <c r="R5" s="17">
        <f>O5+(O5/100*32)</f>
        <v>0.71430975</v>
      </c>
      <c r="S5" s="15">
        <f>S4*B5</f>
        <v>0.48960625</v>
      </c>
      <c r="T5" s="16">
        <f>S5+(S5/100*8)</f>
        <v>0.5287747500000001</v>
      </c>
      <c r="U5" s="16">
        <f>S5+(S5/100*16)</f>
        <v>0.56794325</v>
      </c>
      <c r="V5" s="17">
        <f>S5+(S5/100*32)</f>
        <v>0.64628025</v>
      </c>
      <c r="W5" s="14">
        <f>31*35*B5*0.95/10000</f>
        <v>2.576875</v>
      </c>
    </row>
    <row r="6" spans="1:23" ht="13.5" customHeight="1" thickBot="1">
      <c r="A6" s="120"/>
      <c r="B6" s="140"/>
      <c r="C6" s="149">
        <f>40*40*0.95/10000000*C3</f>
        <v>0.038</v>
      </c>
      <c r="D6" s="150" t="s">
        <v>8</v>
      </c>
      <c r="E6" s="151"/>
      <c r="F6" s="152"/>
      <c r="G6" s="149">
        <f>40*40*0.95/10000000*G3</f>
        <v>0.03648</v>
      </c>
      <c r="H6" s="150" t="s">
        <v>8</v>
      </c>
      <c r="I6" s="151"/>
      <c r="J6" s="152"/>
      <c r="K6" s="149">
        <f>40*40*0.95/10000000*K3</f>
        <v>0.033440000000000004</v>
      </c>
      <c r="L6" s="150" t="s">
        <v>8</v>
      </c>
      <c r="M6" s="151"/>
      <c r="N6" s="152"/>
      <c r="O6" s="149">
        <f>40*40*0.95/10000000*O3</f>
        <v>0.031920000000000004</v>
      </c>
      <c r="P6" s="150" t="s">
        <v>8</v>
      </c>
      <c r="Q6" s="151"/>
      <c r="R6" s="153"/>
      <c r="S6" s="149">
        <f>40*40*0.95/10000000*S3</f>
        <v>0.028880000000000003</v>
      </c>
      <c r="T6" s="150" t="s">
        <v>8</v>
      </c>
      <c r="U6" s="154"/>
      <c r="V6" s="155"/>
      <c r="W6" s="24"/>
    </row>
    <row r="7" spans="1:23" ht="18.75" customHeight="1" thickBot="1">
      <c r="A7" s="539" t="s">
        <v>41</v>
      </c>
      <c r="B7" s="124">
        <v>25</v>
      </c>
      <c r="C7" s="98">
        <f>C6*B7</f>
        <v>0.95</v>
      </c>
      <c r="D7" s="21">
        <f>C7+(C7/100*8)</f>
        <v>1.026</v>
      </c>
      <c r="E7" s="21">
        <f>C7+(C7/100*16)</f>
        <v>1.1019999999999999</v>
      </c>
      <c r="F7" s="22">
        <f>C7+(C7/100*32)</f>
        <v>1.254</v>
      </c>
      <c r="G7" s="23">
        <f>G6*B7</f>
        <v>0.9119999999999999</v>
      </c>
      <c r="H7" s="21">
        <f>G7+(G7/100*8)</f>
        <v>0.98496</v>
      </c>
      <c r="I7" s="21">
        <f>G7+(G7/100*16)</f>
        <v>1.05792</v>
      </c>
      <c r="J7" s="22">
        <f>G7+(G7/100*32)</f>
        <v>1.20384</v>
      </c>
      <c r="K7" s="23">
        <f>K6*B7</f>
        <v>0.8360000000000001</v>
      </c>
      <c r="L7" s="21">
        <f>K7+(K7/100*8)</f>
        <v>0.9028800000000001</v>
      </c>
      <c r="M7" s="21">
        <f>K7+(K7/100*16)</f>
        <v>0.9697600000000001</v>
      </c>
      <c r="N7" s="22">
        <f>K7+(K7/100*32)</f>
        <v>1.10352</v>
      </c>
      <c r="O7" s="23">
        <f>O6*B7</f>
        <v>0.798</v>
      </c>
      <c r="P7" s="21">
        <f>O7+(O7/100*8)</f>
        <v>0.86184</v>
      </c>
      <c r="Q7" s="21">
        <f>O7+(O7/100*16)</f>
        <v>0.9256800000000001</v>
      </c>
      <c r="R7" s="22">
        <f>O7+(O7/100*32)</f>
        <v>1.05336</v>
      </c>
      <c r="S7" s="23">
        <f>S6*B7</f>
        <v>0.7220000000000001</v>
      </c>
      <c r="T7" s="21">
        <f>S7+(S7/100*8)</f>
        <v>0.7797600000000001</v>
      </c>
      <c r="U7" s="21">
        <f>S7+(S7/100*16)</f>
        <v>0.83752</v>
      </c>
      <c r="V7" s="22">
        <f>S7+(S7/100*32)</f>
        <v>0.9530400000000001</v>
      </c>
      <c r="W7" s="14">
        <f>40*40*B7*0.95/10000</f>
        <v>3.8</v>
      </c>
    </row>
    <row r="8" spans="1:23" ht="19.5" customHeight="1" thickBot="1">
      <c r="A8" s="540"/>
      <c r="B8" s="122">
        <v>30</v>
      </c>
      <c r="C8" s="15">
        <f>C6*B8</f>
        <v>1.14</v>
      </c>
      <c r="D8" s="16">
        <f>C8+(C8/100*8)</f>
        <v>1.2311999999999999</v>
      </c>
      <c r="E8" s="16">
        <f>C8+(C8/100*16)</f>
        <v>1.3223999999999998</v>
      </c>
      <c r="F8" s="17">
        <f>C8+(C8/100*32)</f>
        <v>1.5048</v>
      </c>
      <c r="G8" s="15">
        <f>G6*B8</f>
        <v>1.0944</v>
      </c>
      <c r="H8" s="16">
        <f>G8+(G8/100*8)</f>
        <v>1.1819520000000001</v>
      </c>
      <c r="I8" s="16">
        <f>G8+(G8/100*16)</f>
        <v>1.269504</v>
      </c>
      <c r="J8" s="17">
        <f>G8+(G8/100*32)</f>
        <v>1.4446080000000001</v>
      </c>
      <c r="K8" s="15">
        <f>K6*B8</f>
        <v>1.0032</v>
      </c>
      <c r="L8" s="16">
        <f>K8+(K8/100*8)</f>
        <v>1.0834560000000002</v>
      </c>
      <c r="M8" s="16">
        <f>K8+(K8/100*16)</f>
        <v>1.163712</v>
      </c>
      <c r="N8" s="17">
        <f>K8+(K8/100*32)</f>
        <v>1.324224</v>
      </c>
      <c r="O8" s="15">
        <f>O6*B8</f>
        <v>0.9576000000000001</v>
      </c>
      <c r="P8" s="16">
        <f>O8+(O8/100*8)</f>
        <v>1.034208</v>
      </c>
      <c r="Q8" s="16">
        <f>O8+(O8/100*16)</f>
        <v>1.1108160000000002</v>
      </c>
      <c r="R8" s="17">
        <f>O8+(O8/100*32)</f>
        <v>1.2640320000000003</v>
      </c>
      <c r="S8" s="15">
        <f>S6*B8</f>
        <v>0.8664000000000001</v>
      </c>
      <c r="T8" s="16">
        <f>S8+(S8/100*8)</f>
        <v>0.9357120000000001</v>
      </c>
      <c r="U8" s="16">
        <f>S8+(S8/100*16)</f>
        <v>1.0050240000000001</v>
      </c>
      <c r="V8" s="17">
        <f>S8+(S8/100*32)</f>
        <v>1.143648</v>
      </c>
      <c r="W8" s="14">
        <f>40*40*B8*0.95/10000</f>
        <v>4.56</v>
      </c>
    </row>
    <row r="9" spans="1:23" ht="13.5" customHeight="1" thickBot="1">
      <c r="A9" s="120"/>
      <c r="B9" s="140"/>
      <c r="C9" s="166">
        <f>43*50*0.95/10000000*C3</f>
        <v>0.051062500000000004</v>
      </c>
      <c r="D9" s="133" t="s">
        <v>8</v>
      </c>
      <c r="E9" s="146"/>
      <c r="F9" s="147"/>
      <c r="G9" s="141">
        <f>43*50*0.95/10000000*G3</f>
        <v>0.04902</v>
      </c>
      <c r="H9" s="133" t="s">
        <v>8</v>
      </c>
      <c r="I9" s="146"/>
      <c r="J9" s="147"/>
      <c r="K9" s="141">
        <f>43*50*0.95/10000000*K3</f>
        <v>0.044935</v>
      </c>
      <c r="L9" s="133" t="s">
        <v>8</v>
      </c>
      <c r="M9" s="146"/>
      <c r="N9" s="147"/>
      <c r="O9" s="141">
        <f>43*50*0.95/10000000*O3</f>
        <v>0.0428925</v>
      </c>
      <c r="P9" s="133" t="s">
        <v>8</v>
      </c>
      <c r="Q9" s="146"/>
      <c r="R9" s="147"/>
      <c r="S9" s="141">
        <f>43*50*0.95/10000000*S3</f>
        <v>0.0388075</v>
      </c>
      <c r="T9" s="133" t="s">
        <v>8</v>
      </c>
      <c r="U9" s="134"/>
      <c r="V9" s="148"/>
      <c r="W9" s="14"/>
    </row>
    <row r="10" spans="1:23" ht="18.75" customHeight="1" thickBot="1">
      <c r="A10" s="539" t="s">
        <v>58</v>
      </c>
      <c r="B10" s="116">
        <v>22</v>
      </c>
      <c r="C10" s="99">
        <f>C9*B10</f>
        <v>1.123375</v>
      </c>
      <c r="D10" s="12">
        <f>C10+(C10/100*8)</f>
        <v>1.2132450000000001</v>
      </c>
      <c r="E10" s="12">
        <f>C10+(C10/100*16)</f>
        <v>1.303115</v>
      </c>
      <c r="F10" s="13">
        <f>C10+(C10/100*32)</f>
        <v>1.482855</v>
      </c>
      <c r="G10" s="11">
        <f>G9*B10</f>
        <v>1.07844</v>
      </c>
      <c r="H10" s="12">
        <f>G10+(G10/100*8)</f>
        <v>1.1647152</v>
      </c>
      <c r="I10" s="12">
        <f>G10+(G10/100*16)</f>
        <v>1.2509904</v>
      </c>
      <c r="J10" s="13">
        <f>G10+(G10/100*32)</f>
        <v>1.4235408</v>
      </c>
      <c r="K10" s="11">
        <f>K9*B10</f>
        <v>0.9885700000000001</v>
      </c>
      <c r="L10" s="12">
        <f>K10+(K10/100*8)</f>
        <v>1.0676556000000001</v>
      </c>
      <c r="M10" s="12">
        <f>K10+(K10/100*16)</f>
        <v>1.1467412000000001</v>
      </c>
      <c r="N10" s="13">
        <f>K10+(K10/100*32)</f>
        <v>1.3049124</v>
      </c>
      <c r="O10" s="11">
        <f>O9*B10</f>
        <v>0.943635</v>
      </c>
      <c r="P10" s="12">
        <f>O10+(O10/100*8)</f>
        <v>1.0191258</v>
      </c>
      <c r="Q10" s="12">
        <f>O10+(O10/100*16)</f>
        <v>1.0946166</v>
      </c>
      <c r="R10" s="13">
        <f>O10+(O10/100*32)</f>
        <v>1.2455981999999999</v>
      </c>
      <c r="S10" s="11">
        <f>S9*B10</f>
        <v>0.853765</v>
      </c>
      <c r="T10" s="12">
        <f>S10+(S10/100*8)</f>
        <v>0.9220662</v>
      </c>
      <c r="U10" s="12">
        <f>S10+(S10/100*16)</f>
        <v>0.9903674</v>
      </c>
      <c r="V10" s="13">
        <f>S10+(S10/100*32)</f>
        <v>1.1269698</v>
      </c>
      <c r="W10" s="14">
        <f>44*50*B10*0.95/10000</f>
        <v>4.598</v>
      </c>
    </row>
    <row r="11" spans="1:23" ht="18.75" customHeight="1" thickBot="1">
      <c r="A11" s="541"/>
      <c r="B11" s="124">
        <v>25</v>
      </c>
      <c r="C11" s="98">
        <f>C9*B11</f>
        <v>1.2765625</v>
      </c>
      <c r="D11" s="21">
        <f>C11+(C11/100*8)</f>
        <v>1.3786875</v>
      </c>
      <c r="E11" s="21">
        <f>C11+(C11/100*16)</f>
        <v>1.4808125</v>
      </c>
      <c r="F11" s="22">
        <f>C11+(C11/100*32)</f>
        <v>1.6850625000000001</v>
      </c>
      <c r="G11" s="23">
        <f>G9*B11</f>
        <v>1.2255</v>
      </c>
      <c r="H11" s="21">
        <f>G11+(G11/100*8)</f>
        <v>1.32354</v>
      </c>
      <c r="I11" s="21">
        <f>G11+(G11/100*16)</f>
        <v>1.42158</v>
      </c>
      <c r="J11" s="22">
        <f>G11+(G11/100*32)</f>
        <v>1.61766</v>
      </c>
      <c r="K11" s="23">
        <f>K9*B11</f>
        <v>1.123375</v>
      </c>
      <c r="L11" s="21">
        <f>K11+(K11/100*8)</f>
        <v>1.2132450000000001</v>
      </c>
      <c r="M11" s="21">
        <f>K11+(K11/100*16)</f>
        <v>1.303115</v>
      </c>
      <c r="N11" s="22">
        <f>K11+(K11/100*32)</f>
        <v>1.482855</v>
      </c>
      <c r="O11" s="23">
        <f>O9*B11</f>
        <v>1.0723125</v>
      </c>
      <c r="P11" s="21">
        <f>O11+(O11/100*8)</f>
        <v>1.1580975</v>
      </c>
      <c r="Q11" s="21">
        <f>O11+(O11/100*16)</f>
        <v>1.2438825</v>
      </c>
      <c r="R11" s="22">
        <f>O11+(O11/100*32)</f>
        <v>1.4154525</v>
      </c>
      <c r="S11" s="23">
        <f>S9*B11</f>
        <v>0.9701875000000001</v>
      </c>
      <c r="T11" s="21">
        <f>S11+(S11/100*8)</f>
        <v>1.0478025000000002</v>
      </c>
      <c r="U11" s="21">
        <f>S11+(S11/100*16)</f>
        <v>1.1254175000000002</v>
      </c>
      <c r="V11" s="22">
        <f>S11+(S11/100*32)</f>
        <v>1.2806475000000002</v>
      </c>
      <c r="W11" s="14">
        <f>44*50*B11*0.95/10000</f>
        <v>5.225</v>
      </c>
    </row>
    <row r="12" spans="1:23" ht="19.5" customHeight="1" thickBot="1">
      <c r="A12" s="540"/>
      <c r="B12" s="122">
        <v>30</v>
      </c>
      <c r="C12" s="15">
        <f>C9*B12</f>
        <v>1.531875</v>
      </c>
      <c r="D12" s="16">
        <f>C12+(C12/100*8)</f>
        <v>1.654425</v>
      </c>
      <c r="E12" s="16">
        <f>C12+(C12/100*16)</f>
        <v>1.7769750000000002</v>
      </c>
      <c r="F12" s="17">
        <f>C12+(C12/100*32)</f>
        <v>2.022075</v>
      </c>
      <c r="G12" s="15">
        <f>G9*B12</f>
        <v>1.4706000000000001</v>
      </c>
      <c r="H12" s="16">
        <f>G12+(G12/100*8)</f>
        <v>1.588248</v>
      </c>
      <c r="I12" s="16">
        <f>G12+(G12/100*16)</f>
        <v>1.705896</v>
      </c>
      <c r="J12" s="17">
        <f>G12+(G12/100*32)</f>
        <v>1.9411920000000003</v>
      </c>
      <c r="K12" s="15">
        <f>K9*B12</f>
        <v>1.3480500000000002</v>
      </c>
      <c r="L12" s="16">
        <f>K12+(K12/100*8)</f>
        <v>1.4558940000000002</v>
      </c>
      <c r="M12" s="16">
        <f>K12+(K12/100*16)</f>
        <v>1.5637380000000003</v>
      </c>
      <c r="N12" s="17">
        <f>K12+(K12/100*32)</f>
        <v>1.7794260000000002</v>
      </c>
      <c r="O12" s="15">
        <f>O9*B12</f>
        <v>1.286775</v>
      </c>
      <c r="P12" s="16">
        <f>O12+(O12/100*8)</f>
        <v>1.389717</v>
      </c>
      <c r="Q12" s="16">
        <f>O12+(O12/100*16)</f>
        <v>1.492659</v>
      </c>
      <c r="R12" s="17">
        <f>O12+(O12/100*32)</f>
        <v>1.698543</v>
      </c>
      <c r="S12" s="15">
        <f>S9*B12</f>
        <v>1.164225</v>
      </c>
      <c r="T12" s="16">
        <f>S12+(S12/100*8)</f>
        <v>1.257363</v>
      </c>
      <c r="U12" s="16">
        <f>S12+(S12/100*16)</f>
        <v>1.350501</v>
      </c>
      <c r="V12" s="17">
        <f>S12+(S12/100*32)</f>
        <v>1.536777</v>
      </c>
      <c r="W12" s="14">
        <f>44*50*B12*0.95/10000</f>
        <v>6.27</v>
      </c>
    </row>
    <row r="13" spans="1:23" ht="13.5" customHeight="1" thickBot="1">
      <c r="A13" s="120"/>
      <c r="B13" s="140"/>
      <c r="C13" s="141">
        <f>45*50*0.95/10000000*C3</f>
        <v>0.0534375</v>
      </c>
      <c r="D13" s="133" t="s">
        <v>8</v>
      </c>
      <c r="E13" s="146"/>
      <c r="F13" s="147"/>
      <c r="G13" s="141">
        <f>45*50*0.95/10000000*G3</f>
        <v>0.0513</v>
      </c>
      <c r="H13" s="133" t="s">
        <v>8</v>
      </c>
      <c r="I13" s="146"/>
      <c r="J13" s="147"/>
      <c r="K13" s="141">
        <f>45*50*0.95/10000000*K3</f>
        <v>0.047025</v>
      </c>
      <c r="L13" s="133" t="s">
        <v>8</v>
      </c>
      <c r="M13" s="146"/>
      <c r="N13" s="147"/>
      <c r="O13" s="141">
        <f>45*50*0.95/10000000*O3</f>
        <v>0.0448875</v>
      </c>
      <c r="P13" s="133" t="s">
        <v>8</v>
      </c>
      <c r="Q13" s="146"/>
      <c r="R13" s="147"/>
      <c r="S13" s="141">
        <f>45*50*0.95/10000000*S3</f>
        <v>0.040612499999999996</v>
      </c>
      <c r="T13" s="133" t="s">
        <v>8</v>
      </c>
      <c r="U13" s="134"/>
      <c r="V13" s="148"/>
      <c r="W13" s="14"/>
    </row>
    <row r="14" spans="1:23" ht="18.75" customHeight="1" thickBot="1">
      <c r="A14" s="539" t="s">
        <v>59</v>
      </c>
      <c r="B14" s="116">
        <v>22</v>
      </c>
      <c r="C14" s="99">
        <f>C13*B14</f>
        <v>1.175625</v>
      </c>
      <c r="D14" s="12">
        <f>C14+(C14/100*8)</f>
        <v>1.2696749999999999</v>
      </c>
      <c r="E14" s="12">
        <f>C14+(C14/100*16)</f>
        <v>1.3637249999999999</v>
      </c>
      <c r="F14" s="13">
        <f>C14+(C14/100*32)</f>
        <v>1.551825</v>
      </c>
      <c r="G14" s="11">
        <f>G13*B14</f>
        <v>1.1286</v>
      </c>
      <c r="H14" s="12">
        <f>G14+(G14/100*8)</f>
        <v>1.218888</v>
      </c>
      <c r="I14" s="12">
        <f>G14+(G14/100*16)</f>
        <v>1.3091760000000001</v>
      </c>
      <c r="J14" s="13">
        <f>G14+(G14/100*32)</f>
        <v>1.4897520000000002</v>
      </c>
      <c r="K14" s="11">
        <f>K13*B14</f>
        <v>1.0345499999999999</v>
      </c>
      <c r="L14" s="12">
        <f>K14+(K14/100*8)</f>
        <v>1.117314</v>
      </c>
      <c r="M14" s="12">
        <f>K14+(K14/100*16)</f>
        <v>1.2000779999999998</v>
      </c>
      <c r="N14" s="13">
        <f>K14+(K14/100*32)</f>
        <v>1.3656059999999999</v>
      </c>
      <c r="O14" s="11">
        <f>O13*B14</f>
        <v>0.987525</v>
      </c>
      <c r="P14" s="12">
        <f>O14+(O14/100*8)</f>
        <v>1.066527</v>
      </c>
      <c r="Q14" s="12">
        <f>O14+(O14/100*16)</f>
        <v>1.145529</v>
      </c>
      <c r="R14" s="13">
        <f>O14+(O14/100*32)</f>
        <v>1.303533</v>
      </c>
      <c r="S14" s="11">
        <f>S13*B14</f>
        <v>0.8934749999999999</v>
      </c>
      <c r="T14" s="12">
        <f>S14+(S14/100*8)</f>
        <v>0.964953</v>
      </c>
      <c r="U14" s="12">
        <f>S14+(S14/100*16)</f>
        <v>1.0364309999999999</v>
      </c>
      <c r="V14" s="13">
        <f>S14+(S14/100*32)</f>
        <v>1.1793869999999997</v>
      </c>
      <c r="W14" s="14">
        <f>46*50*B14*0.95/10000</f>
        <v>4.807</v>
      </c>
    </row>
    <row r="15" spans="1:23" ht="18.75" customHeight="1" thickBot="1">
      <c r="A15" s="541"/>
      <c r="B15" s="124">
        <v>25</v>
      </c>
      <c r="C15" s="98">
        <f>C13*B15</f>
        <v>1.3359375</v>
      </c>
      <c r="D15" s="21">
        <f>C15+(C15/100*8)</f>
        <v>1.4428125</v>
      </c>
      <c r="E15" s="21">
        <f>C15+(C15/100*16)</f>
        <v>1.5496875</v>
      </c>
      <c r="F15" s="22">
        <f>C15+(C15/100*32)</f>
        <v>1.7634375</v>
      </c>
      <c r="G15" s="23">
        <f>G13*B15</f>
        <v>1.2825</v>
      </c>
      <c r="H15" s="21">
        <f>G15+(G15/100*8)</f>
        <v>1.3851</v>
      </c>
      <c r="I15" s="21">
        <f>G15+(G15/100*16)</f>
        <v>1.4877</v>
      </c>
      <c r="J15" s="22">
        <f>G15+(G15/100*32)</f>
        <v>1.6928999999999998</v>
      </c>
      <c r="K15" s="23">
        <f>K13*B15</f>
        <v>1.175625</v>
      </c>
      <c r="L15" s="21">
        <f>K15+(K15/100*8)</f>
        <v>1.2696749999999999</v>
      </c>
      <c r="M15" s="21">
        <f>K15+(K15/100*16)</f>
        <v>1.3637249999999999</v>
      </c>
      <c r="N15" s="22">
        <f>K15+(K15/100*32)</f>
        <v>1.551825</v>
      </c>
      <c r="O15" s="23">
        <f>O13*B15</f>
        <v>1.1221875</v>
      </c>
      <c r="P15" s="21">
        <f>O15+(O15/100*8)</f>
        <v>1.2119624999999998</v>
      </c>
      <c r="Q15" s="21">
        <f>O15+(O15/100*16)</f>
        <v>1.3017374999999998</v>
      </c>
      <c r="R15" s="22">
        <f>O15+(O15/100*32)</f>
        <v>1.4812874999999999</v>
      </c>
      <c r="S15" s="23">
        <f>S13*B15</f>
        <v>1.0153124999999998</v>
      </c>
      <c r="T15" s="21">
        <f>S15+(S15/100*8)</f>
        <v>1.0965374999999997</v>
      </c>
      <c r="U15" s="21">
        <f>S15+(S15/100*16)</f>
        <v>1.1777624999999998</v>
      </c>
      <c r="V15" s="22">
        <f>S15+(S15/100*32)</f>
        <v>1.3402124999999998</v>
      </c>
      <c r="W15" s="14">
        <f>46*50*B15*0.95/10000</f>
        <v>5.4625</v>
      </c>
    </row>
    <row r="16" spans="1:23" ht="19.5" customHeight="1" thickBot="1">
      <c r="A16" s="540"/>
      <c r="B16" s="122">
        <v>30</v>
      </c>
      <c r="C16" s="15">
        <f>C13*B16</f>
        <v>1.603125</v>
      </c>
      <c r="D16" s="16">
        <f>C16+(C16/100*8)</f>
        <v>1.7313749999999999</v>
      </c>
      <c r="E16" s="16">
        <f>C16+(C16/100*16)</f>
        <v>1.8596249999999999</v>
      </c>
      <c r="F16" s="17">
        <f>C16+(C16/100*32)</f>
        <v>2.116125</v>
      </c>
      <c r="G16" s="15">
        <f>G13*B16</f>
        <v>1.539</v>
      </c>
      <c r="H16" s="16">
        <f>G16+(G16/100*8)</f>
        <v>1.6621199999999998</v>
      </c>
      <c r="I16" s="16">
        <f>G16+(G16/100*16)</f>
        <v>1.78524</v>
      </c>
      <c r="J16" s="17">
        <f>G16+(G16/100*32)</f>
        <v>2.0314799999999997</v>
      </c>
      <c r="K16" s="15">
        <f>K13*B16</f>
        <v>1.41075</v>
      </c>
      <c r="L16" s="16">
        <f>K16+(K16/100*8)</f>
        <v>1.52361</v>
      </c>
      <c r="M16" s="16">
        <f>K16+(K16/100*16)</f>
        <v>1.6364699999999999</v>
      </c>
      <c r="N16" s="17">
        <f>K16+(K16/100*32)</f>
        <v>1.86219</v>
      </c>
      <c r="O16" s="15">
        <f>O13*B16</f>
        <v>1.346625</v>
      </c>
      <c r="P16" s="16">
        <f>O16+(O16/100*8)</f>
        <v>1.454355</v>
      </c>
      <c r="Q16" s="16">
        <f>O16+(O16/100*16)</f>
        <v>1.562085</v>
      </c>
      <c r="R16" s="17">
        <f>O16+(O16/100*32)</f>
        <v>1.777545</v>
      </c>
      <c r="S16" s="15">
        <f>S13*B16</f>
        <v>1.218375</v>
      </c>
      <c r="T16" s="16">
        <f>S16+(S16/100*8)</f>
        <v>1.315845</v>
      </c>
      <c r="U16" s="16">
        <f>S16+(S16/100*16)</f>
        <v>1.4133149999999999</v>
      </c>
      <c r="V16" s="17">
        <f>S16+(S16/100*32)</f>
        <v>1.608255</v>
      </c>
      <c r="W16" s="14">
        <f>46*50*B16*0.95/10000</f>
        <v>6.555</v>
      </c>
    </row>
    <row r="17" spans="1:23" ht="13.5" customHeight="1" thickBot="1">
      <c r="A17" s="120"/>
      <c r="B17" s="140"/>
      <c r="C17" s="141">
        <f>49*55*0.95/10000000*C3</f>
        <v>0.06400625</v>
      </c>
      <c r="D17" s="133" t="s">
        <v>8</v>
      </c>
      <c r="E17" s="146"/>
      <c r="F17" s="147"/>
      <c r="G17" s="141">
        <f>49*55*0.95/10000000*G3</f>
        <v>0.061446</v>
      </c>
      <c r="H17" s="133" t="s">
        <v>8</v>
      </c>
      <c r="I17" s="146"/>
      <c r="J17" s="147"/>
      <c r="K17" s="141">
        <f>49*55*0.95/10000000*K3</f>
        <v>0.0563255</v>
      </c>
      <c r="L17" s="133" t="s">
        <v>8</v>
      </c>
      <c r="M17" s="146"/>
      <c r="N17" s="147"/>
      <c r="O17" s="141">
        <f>49*55*0.95/10000000*O3</f>
        <v>0.05376525</v>
      </c>
      <c r="P17" s="133" t="s">
        <v>8</v>
      </c>
      <c r="Q17" s="146"/>
      <c r="R17" s="147"/>
      <c r="S17" s="141">
        <f>49*55*0.95/10000000*S3</f>
        <v>0.04864475</v>
      </c>
      <c r="T17" s="133" t="s">
        <v>8</v>
      </c>
      <c r="U17" s="134"/>
      <c r="V17" s="148"/>
      <c r="W17" s="14"/>
    </row>
    <row r="18" spans="1:23" ht="18.75" customHeight="1" thickBot="1">
      <c r="A18" s="539" t="s">
        <v>42</v>
      </c>
      <c r="B18" s="116">
        <v>25</v>
      </c>
      <c r="C18" s="99">
        <f>C17*B18</f>
        <v>1.60015625</v>
      </c>
      <c r="D18" s="12">
        <f>C18+(C18/100*8)</f>
        <v>1.72816875</v>
      </c>
      <c r="E18" s="12">
        <f>C18+(C18/100*16)</f>
        <v>1.85618125</v>
      </c>
      <c r="F18" s="13">
        <f>C18+(C18/100*32)</f>
        <v>2.11220625</v>
      </c>
      <c r="G18" s="11">
        <f>G17*B18</f>
        <v>1.5361500000000001</v>
      </c>
      <c r="H18" s="12">
        <f>G18+(G18/100*8)</f>
        <v>1.6590420000000001</v>
      </c>
      <c r="I18" s="12">
        <f>G18+(G18/100*16)</f>
        <v>1.7819340000000001</v>
      </c>
      <c r="J18" s="13">
        <f>G18+(G18/100*32)</f>
        <v>2.027718</v>
      </c>
      <c r="K18" s="11">
        <f>K17*B18</f>
        <v>1.4081375</v>
      </c>
      <c r="L18" s="12">
        <f>K18+(K18/100*8)</f>
        <v>1.5207885</v>
      </c>
      <c r="M18" s="12">
        <f>K18+(K18/100*16)</f>
        <v>1.6334395000000002</v>
      </c>
      <c r="N18" s="13">
        <f>K18+(K18/100*32)</f>
        <v>1.8587415</v>
      </c>
      <c r="O18" s="11">
        <f>O17*B18</f>
        <v>1.34413125</v>
      </c>
      <c r="P18" s="12">
        <f>O18+(O18/100*8)</f>
        <v>1.45166175</v>
      </c>
      <c r="Q18" s="12">
        <f>O18+(O18/100*16)</f>
        <v>1.55919225</v>
      </c>
      <c r="R18" s="13">
        <f>O18+(O18/100*32)</f>
        <v>1.7742532500000001</v>
      </c>
      <c r="S18" s="11">
        <f>S17*B18</f>
        <v>1.21611875</v>
      </c>
      <c r="T18" s="12">
        <f>S18+(S18/100*8)</f>
        <v>1.31340825</v>
      </c>
      <c r="U18" s="12">
        <f>S18+(S18/100*16)</f>
        <v>1.41069775</v>
      </c>
      <c r="V18" s="13">
        <f>S18+(S18/100*32)</f>
        <v>1.6052767499999998</v>
      </c>
      <c r="W18" s="14">
        <f>49*55*B18*0.95/10000</f>
        <v>6.400625</v>
      </c>
    </row>
    <row r="19" spans="1:23" ht="18.75" customHeight="1" thickBot="1">
      <c r="A19" s="541"/>
      <c r="B19" s="124">
        <v>30</v>
      </c>
      <c r="C19" s="98">
        <f>C17*B19</f>
        <v>1.9201875</v>
      </c>
      <c r="D19" s="21">
        <f>C19+(C19/100*8)</f>
        <v>2.0738024999999998</v>
      </c>
      <c r="E19" s="21">
        <f>C19+(C19/100*16)</f>
        <v>2.2274175</v>
      </c>
      <c r="F19" s="22">
        <f>C19+(C19/100*32)</f>
        <v>2.5346475</v>
      </c>
      <c r="G19" s="23">
        <f>G17*B19</f>
        <v>1.84338</v>
      </c>
      <c r="H19" s="21">
        <f>G19+(G19/100*8)</f>
        <v>1.9908504</v>
      </c>
      <c r="I19" s="21">
        <f>G19+(G19/100*16)</f>
        <v>2.1383208</v>
      </c>
      <c r="J19" s="22">
        <f>G19+(G19/100*32)</f>
        <v>2.4332616</v>
      </c>
      <c r="K19" s="23">
        <f>K17*B19</f>
        <v>1.689765</v>
      </c>
      <c r="L19" s="21">
        <f>K19+(K19/100*8)</f>
        <v>1.8249461999999999</v>
      </c>
      <c r="M19" s="21">
        <f>K19+(K19/100*16)</f>
        <v>1.9601274</v>
      </c>
      <c r="N19" s="22">
        <f>K19+(K19/100*32)</f>
        <v>2.2304898</v>
      </c>
      <c r="O19" s="23">
        <f>O17*B19</f>
        <v>1.6129575</v>
      </c>
      <c r="P19" s="21">
        <f>O19+(O19/100*8)</f>
        <v>1.7419941</v>
      </c>
      <c r="Q19" s="21">
        <f>O19+(O19/100*16)</f>
        <v>1.8710307</v>
      </c>
      <c r="R19" s="22">
        <f>O19+(O19/100*32)</f>
        <v>2.1291039</v>
      </c>
      <c r="S19" s="23">
        <f>S17*B19</f>
        <v>1.4593425</v>
      </c>
      <c r="T19" s="21">
        <f>S19+(S19/100*8)</f>
        <v>1.5760899</v>
      </c>
      <c r="U19" s="21">
        <f>S19+(S19/100*16)</f>
        <v>1.6928372999999999</v>
      </c>
      <c r="V19" s="22">
        <f>S19+(S19/100*32)</f>
        <v>1.9263321</v>
      </c>
      <c r="W19" s="14">
        <f>49*55*B19*0.95/10000</f>
        <v>7.68075</v>
      </c>
    </row>
    <row r="20" spans="1:23" ht="19.5" customHeight="1" thickBot="1">
      <c r="A20" s="540"/>
      <c r="B20" s="122">
        <v>35</v>
      </c>
      <c r="C20" s="15">
        <f>C17*B20</f>
        <v>2.24021875</v>
      </c>
      <c r="D20" s="16">
        <f>C20+(C20/100*8)</f>
        <v>2.41943625</v>
      </c>
      <c r="E20" s="16">
        <f>C20+(C20/100*16)</f>
        <v>2.59865375</v>
      </c>
      <c r="F20" s="17">
        <f>C20+(C20/100*32)</f>
        <v>2.95708875</v>
      </c>
      <c r="G20" s="15">
        <f>G17*B20</f>
        <v>2.15061</v>
      </c>
      <c r="H20" s="16">
        <f>G20+(G20/100*8)</f>
        <v>2.3226588</v>
      </c>
      <c r="I20" s="16">
        <f>G20+(G20/100*16)</f>
        <v>2.4947076</v>
      </c>
      <c r="J20" s="17">
        <f>G20+(G20/100*32)</f>
        <v>2.8388052</v>
      </c>
      <c r="K20" s="15">
        <f>K17*B20</f>
        <v>1.9713925</v>
      </c>
      <c r="L20" s="16">
        <f>K20+(K20/100*8)</f>
        <v>2.1291039</v>
      </c>
      <c r="M20" s="16">
        <f>K20+(K20/100*16)</f>
        <v>2.2868153</v>
      </c>
      <c r="N20" s="17">
        <f>K20+(K20/100*32)</f>
        <v>2.6022381</v>
      </c>
      <c r="O20" s="15">
        <f>O17*B20</f>
        <v>1.88178375</v>
      </c>
      <c r="P20" s="16">
        <f>O20+(O20/100*8)</f>
        <v>2.0323264500000002</v>
      </c>
      <c r="Q20" s="16">
        <f>O20+(O20/100*16)</f>
        <v>2.18286915</v>
      </c>
      <c r="R20" s="17">
        <f>O20+(O20/100*32)</f>
        <v>2.48395455</v>
      </c>
      <c r="S20" s="15">
        <f>S17*B20</f>
        <v>1.70256625</v>
      </c>
      <c r="T20" s="16">
        <f>S20+(S20/100*8)</f>
        <v>1.8387715500000001</v>
      </c>
      <c r="U20" s="16">
        <f>S20+(S20/100*16)</f>
        <v>1.97497685</v>
      </c>
      <c r="V20" s="17">
        <f>S20+(S20/100*32)</f>
        <v>2.24738745</v>
      </c>
      <c r="W20" s="14">
        <f>49*55*B20*0.95/10000</f>
        <v>8.960875</v>
      </c>
    </row>
    <row r="21" spans="1:23" ht="13.5" customHeight="1" thickBot="1">
      <c r="A21" s="120"/>
      <c r="B21" s="140"/>
      <c r="C21" s="141">
        <f>53*55*0.95/10000000*C3</f>
        <v>0.06923125000000001</v>
      </c>
      <c r="D21" s="133" t="s">
        <v>8</v>
      </c>
      <c r="E21" s="146"/>
      <c r="F21" s="147"/>
      <c r="G21" s="141">
        <f>53*55*0.95/10000000*G3</f>
        <v>0.06646200000000001</v>
      </c>
      <c r="H21" s="133" t="s">
        <v>8</v>
      </c>
      <c r="I21" s="146"/>
      <c r="J21" s="147"/>
      <c r="K21" s="141">
        <f>53*55*0.95/10000000*K3</f>
        <v>0.060923500000000005</v>
      </c>
      <c r="L21" s="133" t="s">
        <v>8</v>
      </c>
      <c r="M21" s="146"/>
      <c r="N21" s="147"/>
      <c r="O21" s="141">
        <f>53*55*0.95/10000000*O3</f>
        <v>0.058154250000000005</v>
      </c>
      <c r="P21" s="133" t="s">
        <v>8</v>
      </c>
      <c r="Q21" s="146"/>
      <c r="R21" s="147"/>
      <c r="S21" s="141">
        <f>53*55*0.95/10000000*S3</f>
        <v>0.05261575</v>
      </c>
      <c r="T21" s="133" t="s">
        <v>8</v>
      </c>
      <c r="U21" s="134"/>
      <c r="V21" s="148"/>
      <c r="W21" s="14"/>
    </row>
    <row r="22" spans="1:23" ht="18.75" customHeight="1" thickBot="1">
      <c r="A22" s="539" t="s">
        <v>57</v>
      </c>
      <c r="B22" s="116">
        <v>30</v>
      </c>
      <c r="C22" s="99">
        <f>C21*B22</f>
        <v>2.0769375</v>
      </c>
      <c r="D22" s="12">
        <f>C22+(C22/100*8)</f>
        <v>2.2430925</v>
      </c>
      <c r="E22" s="12">
        <f>C22+(C22/100*16)</f>
        <v>2.4092475</v>
      </c>
      <c r="F22" s="13">
        <f>C22+(C22/100*32)</f>
        <v>2.7415575</v>
      </c>
      <c r="G22" s="11">
        <f>G21*B22</f>
        <v>1.9938600000000002</v>
      </c>
      <c r="H22" s="12">
        <f>G22+(G22/100*8)</f>
        <v>2.1533688</v>
      </c>
      <c r="I22" s="12">
        <f>G22+(G22/100*16)</f>
        <v>2.3128776</v>
      </c>
      <c r="J22" s="13">
        <f>G22+(G22/100*32)</f>
        <v>2.6318952</v>
      </c>
      <c r="K22" s="11">
        <f>K21*B22</f>
        <v>1.8277050000000001</v>
      </c>
      <c r="L22" s="12">
        <f>K22+(K22/100*8)</f>
        <v>1.9739214</v>
      </c>
      <c r="M22" s="12">
        <f>K22+(K22/100*16)</f>
        <v>2.1201378</v>
      </c>
      <c r="N22" s="13">
        <f>K22+(K22/100*32)</f>
        <v>2.4125706000000005</v>
      </c>
      <c r="O22" s="11">
        <f>O21*B22</f>
        <v>1.7446275000000002</v>
      </c>
      <c r="P22" s="12">
        <f>O22+(O22/100*8)</f>
        <v>1.8841977000000003</v>
      </c>
      <c r="Q22" s="12">
        <f>O22+(O22/100*16)</f>
        <v>2.0237679</v>
      </c>
      <c r="R22" s="13">
        <f>O22+(O22/100*32)</f>
        <v>2.3029083000000004</v>
      </c>
      <c r="S22" s="11">
        <f>S21*B22</f>
        <v>1.5784725000000002</v>
      </c>
      <c r="T22" s="12">
        <f>S22+(S22/100*8)</f>
        <v>1.7047503000000002</v>
      </c>
      <c r="U22" s="12">
        <f>S22+(S22/100*16)</f>
        <v>1.8310281000000002</v>
      </c>
      <c r="V22" s="13">
        <f>S22+(S22/100*32)</f>
        <v>2.0835837</v>
      </c>
      <c r="W22" s="14">
        <f>54*55*B22*0.95/10000</f>
        <v>8.4645</v>
      </c>
    </row>
    <row r="23" spans="1:23" ht="18.75" customHeight="1" thickBot="1">
      <c r="A23" s="541"/>
      <c r="B23" s="124">
        <v>35</v>
      </c>
      <c r="C23" s="98">
        <f>C21*B23</f>
        <v>2.4230937500000005</v>
      </c>
      <c r="D23" s="21">
        <f>C23+(C23/100*8)</f>
        <v>2.6169412500000004</v>
      </c>
      <c r="E23" s="21">
        <f>C23+(C23/100*16)</f>
        <v>2.8107887500000004</v>
      </c>
      <c r="F23" s="22">
        <f>C23+(C23/100*32)</f>
        <v>3.1984837500000007</v>
      </c>
      <c r="G23" s="23">
        <f>G21*B23</f>
        <v>2.3261700000000003</v>
      </c>
      <c r="H23" s="21">
        <f>G23+(G23/100*8)</f>
        <v>2.5122636000000003</v>
      </c>
      <c r="I23" s="21">
        <f>G23+(G23/100*16)</f>
        <v>2.6983572000000002</v>
      </c>
      <c r="J23" s="22">
        <f>G23+(G23/100*32)</f>
        <v>3.0705444</v>
      </c>
      <c r="K23" s="23">
        <f>K21*B23</f>
        <v>2.1323225000000003</v>
      </c>
      <c r="L23" s="21">
        <f>K23+(K23/100*8)</f>
        <v>2.3029083000000004</v>
      </c>
      <c r="M23" s="21">
        <f>K23+(K23/100*16)</f>
        <v>2.4734941000000004</v>
      </c>
      <c r="N23" s="22">
        <f>K23+(K23/100*32)</f>
        <v>2.8146657000000004</v>
      </c>
      <c r="O23" s="23">
        <f>O21*B23</f>
        <v>2.03539875</v>
      </c>
      <c r="P23" s="21">
        <f>O23+(O23/100*8)</f>
        <v>2.19823065</v>
      </c>
      <c r="Q23" s="21">
        <f>O23+(O23/100*16)</f>
        <v>2.36106255</v>
      </c>
      <c r="R23" s="22">
        <f>O23+(O23/100*32)</f>
        <v>2.6867263500000003</v>
      </c>
      <c r="S23" s="23">
        <f>S21*B23</f>
        <v>1.8415512500000002</v>
      </c>
      <c r="T23" s="21">
        <f>S23+(S23/100*8)</f>
        <v>1.9888753500000003</v>
      </c>
      <c r="U23" s="21">
        <f>S23+(S23/100*16)</f>
        <v>2.1361994500000003</v>
      </c>
      <c r="V23" s="22">
        <f>S23+(S23/100*32)</f>
        <v>2.4308476500000005</v>
      </c>
      <c r="W23" s="14">
        <f>54*55*B23*0.95/10000</f>
        <v>9.87525</v>
      </c>
    </row>
    <row r="24" spans="1:23" ht="19.5" customHeight="1" thickBot="1">
      <c r="A24" s="540"/>
      <c r="B24" s="122">
        <v>40</v>
      </c>
      <c r="C24" s="15">
        <f>C21*B24</f>
        <v>2.7692500000000004</v>
      </c>
      <c r="D24" s="16">
        <f>C24+(C24/100*8)</f>
        <v>2.9907900000000005</v>
      </c>
      <c r="E24" s="16">
        <f>C24+(C24/100*16)</f>
        <v>3.2123300000000006</v>
      </c>
      <c r="F24" s="17">
        <f>C24+(C24/100*32)</f>
        <v>3.6554100000000007</v>
      </c>
      <c r="G24" s="15">
        <f>G21*B24</f>
        <v>2.6584800000000004</v>
      </c>
      <c r="H24" s="16">
        <f>G24+(G24/100*8)</f>
        <v>2.8711584000000006</v>
      </c>
      <c r="I24" s="16">
        <f>G24+(G24/100*16)</f>
        <v>3.0838368000000003</v>
      </c>
      <c r="J24" s="17">
        <f>G24+(G24/100*32)</f>
        <v>3.5091936000000006</v>
      </c>
      <c r="K24" s="15">
        <f>K21*B24</f>
        <v>2.4369400000000003</v>
      </c>
      <c r="L24" s="16">
        <f>K24+(K24/100*8)</f>
        <v>2.6318952</v>
      </c>
      <c r="M24" s="16">
        <f>K24+(K24/100*16)</f>
        <v>2.8268504000000005</v>
      </c>
      <c r="N24" s="17">
        <f>K24+(K24/100*32)</f>
        <v>3.2167608000000003</v>
      </c>
      <c r="O24" s="15">
        <f>O21*B24</f>
        <v>2.3261700000000003</v>
      </c>
      <c r="P24" s="16">
        <f>O24+(O24/100*8)</f>
        <v>2.5122636000000003</v>
      </c>
      <c r="Q24" s="16">
        <f>O24+(O24/100*16)</f>
        <v>2.6983572000000002</v>
      </c>
      <c r="R24" s="17">
        <f>O24+(O24/100*32)</f>
        <v>3.0705444</v>
      </c>
      <c r="S24" s="15">
        <f>S21*B24</f>
        <v>2.1046300000000002</v>
      </c>
      <c r="T24" s="16">
        <f>S24+(S24/100*8)</f>
        <v>2.2730004000000004</v>
      </c>
      <c r="U24" s="16">
        <f>S24+(S24/100*16)</f>
        <v>2.4413708000000005</v>
      </c>
      <c r="V24" s="17">
        <f>S24+(S24/100*32)</f>
        <v>2.7781116000000003</v>
      </c>
      <c r="W24" s="14">
        <f>54*55*B24*0.95/10000</f>
        <v>11.286</v>
      </c>
    </row>
    <row r="25" spans="1:23" ht="13.5" customHeight="1" thickBot="1">
      <c r="A25" s="120"/>
      <c r="B25" s="140"/>
      <c r="C25" s="141">
        <f>53*60*0.95/10000000*C3</f>
        <v>0.07552500000000001</v>
      </c>
      <c r="D25" s="133" t="s">
        <v>8</v>
      </c>
      <c r="E25" s="146"/>
      <c r="F25" s="147"/>
      <c r="G25" s="141">
        <f>53*60*0.95/10000000*G3</f>
        <v>0.07250400000000001</v>
      </c>
      <c r="H25" s="133" t="s">
        <v>8</v>
      </c>
      <c r="I25" s="146"/>
      <c r="J25" s="147"/>
      <c r="K25" s="141">
        <f>53*60*0.95/10000000*K3</f>
        <v>0.06646200000000001</v>
      </c>
      <c r="L25" s="133" t="s">
        <v>8</v>
      </c>
      <c r="M25" s="146"/>
      <c r="N25" s="147"/>
      <c r="O25" s="141">
        <f>53*60*0.95/10000000*O3</f>
        <v>0.06344100000000001</v>
      </c>
      <c r="P25" s="133" t="s">
        <v>8</v>
      </c>
      <c r="Q25" s="146"/>
      <c r="R25" s="147"/>
      <c r="S25" s="141">
        <f>53*60*0.95/10000000*S3</f>
        <v>0.057399000000000006</v>
      </c>
      <c r="T25" s="133" t="s">
        <v>8</v>
      </c>
      <c r="U25" s="134"/>
      <c r="V25" s="148"/>
      <c r="W25" s="14"/>
    </row>
    <row r="26" spans="1:23" ht="18.75" customHeight="1" thickBot="1">
      <c r="A26" s="539" t="s">
        <v>56</v>
      </c>
      <c r="B26" s="116">
        <v>30</v>
      </c>
      <c r="C26" s="99">
        <f>C25*B26</f>
        <v>2.26575</v>
      </c>
      <c r="D26" s="12">
        <f>C26+(C26/100*8)</f>
        <v>2.44701</v>
      </c>
      <c r="E26" s="12">
        <f>C26+(C26/100*16)</f>
        <v>2.62827</v>
      </c>
      <c r="F26" s="13">
        <f>C26+(C26/100*32)</f>
        <v>2.99079</v>
      </c>
      <c r="G26" s="11">
        <f>G25*B26</f>
        <v>2.1751200000000006</v>
      </c>
      <c r="H26" s="12">
        <f>G26+(G26/100*8)</f>
        <v>2.349129600000001</v>
      </c>
      <c r="I26" s="12">
        <f>G26+(G26/100*16)</f>
        <v>2.5231392000000006</v>
      </c>
      <c r="J26" s="13">
        <f>G26+(G26/100*32)</f>
        <v>2.8711584000000006</v>
      </c>
      <c r="K26" s="11">
        <f>K25*B26</f>
        <v>1.9938600000000002</v>
      </c>
      <c r="L26" s="12">
        <f>K26+(K26/100*8)</f>
        <v>2.1533688</v>
      </c>
      <c r="M26" s="12">
        <f>K26+(K26/100*16)</f>
        <v>2.3128776</v>
      </c>
      <c r="N26" s="13">
        <f>K26+(K26/100*32)</f>
        <v>2.6318952</v>
      </c>
      <c r="O26" s="11">
        <f>O25*B26</f>
        <v>1.9032300000000004</v>
      </c>
      <c r="P26" s="12">
        <f>O26+(O26/100*8)</f>
        <v>2.0554884000000007</v>
      </c>
      <c r="Q26" s="12">
        <f>O26+(O26/100*16)</f>
        <v>2.2077468000000007</v>
      </c>
      <c r="R26" s="13">
        <f>O26+(O26/100*32)</f>
        <v>2.5122636000000007</v>
      </c>
      <c r="S26" s="11">
        <f>S25*B26</f>
        <v>1.7219700000000002</v>
      </c>
      <c r="T26" s="12">
        <f>S26+(S26/100*8)</f>
        <v>1.8597276000000003</v>
      </c>
      <c r="U26" s="12">
        <f>S26+(S26/100*16)</f>
        <v>1.9974852000000003</v>
      </c>
      <c r="V26" s="13">
        <f>S26+(S26/100*32)</f>
        <v>2.2730004000000004</v>
      </c>
      <c r="W26" s="14">
        <f>54*60*B26*0.95/10000</f>
        <v>9.234</v>
      </c>
    </row>
    <row r="27" spans="1:23" ht="18.75" customHeight="1" thickBot="1">
      <c r="A27" s="541"/>
      <c r="B27" s="124">
        <v>35</v>
      </c>
      <c r="C27" s="98">
        <f>C25*B27</f>
        <v>2.6433750000000003</v>
      </c>
      <c r="D27" s="21">
        <f>C27+(C27/100*8)</f>
        <v>2.854845</v>
      </c>
      <c r="E27" s="21">
        <f>C27+(C27/100*16)</f>
        <v>3.0663150000000003</v>
      </c>
      <c r="F27" s="22">
        <f>C27+(C27/100*32)</f>
        <v>3.4892550000000004</v>
      </c>
      <c r="G27" s="23">
        <f>G25*B27</f>
        <v>2.5376400000000006</v>
      </c>
      <c r="H27" s="21">
        <f>G27+(G27/100*8)</f>
        <v>2.7406512000000007</v>
      </c>
      <c r="I27" s="21">
        <f>G27+(G27/100*16)</f>
        <v>2.943662400000001</v>
      </c>
      <c r="J27" s="22">
        <f>G27+(G27/100*32)</f>
        <v>3.349684800000001</v>
      </c>
      <c r="K27" s="23">
        <f>K25*B27</f>
        <v>2.3261700000000003</v>
      </c>
      <c r="L27" s="21">
        <f>K27+(K27/100*8)</f>
        <v>2.5122636000000003</v>
      </c>
      <c r="M27" s="21">
        <f>K27+(K27/100*16)</f>
        <v>2.6983572000000002</v>
      </c>
      <c r="N27" s="22">
        <f>K27+(K27/100*32)</f>
        <v>3.0705444</v>
      </c>
      <c r="O27" s="23">
        <f>O25*B27</f>
        <v>2.2204350000000006</v>
      </c>
      <c r="P27" s="21">
        <f>O27+(O27/100*8)</f>
        <v>2.3980698000000005</v>
      </c>
      <c r="Q27" s="21">
        <f>O27+(O27/100*16)</f>
        <v>2.575704600000001</v>
      </c>
      <c r="R27" s="22">
        <f>O27+(O27/100*32)</f>
        <v>2.9309742000000005</v>
      </c>
      <c r="S27" s="23">
        <f>S25*B27</f>
        <v>2.0089650000000003</v>
      </c>
      <c r="T27" s="21">
        <f>S27+(S27/100*8)</f>
        <v>2.1696822000000004</v>
      </c>
      <c r="U27" s="21">
        <f>S27+(S27/100*16)</f>
        <v>2.3303994000000006</v>
      </c>
      <c r="V27" s="22">
        <f>S27+(S27/100*32)</f>
        <v>2.6518338000000004</v>
      </c>
      <c r="W27" s="14">
        <f>54*60*B27*0.95/10000</f>
        <v>10.773</v>
      </c>
    </row>
    <row r="28" spans="1:23" ht="19.5" customHeight="1" thickBot="1">
      <c r="A28" s="540"/>
      <c r="B28" s="122">
        <v>40</v>
      </c>
      <c r="C28" s="15">
        <f>C25*B28</f>
        <v>3.0210000000000004</v>
      </c>
      <c r="D28" s="16">
        <f>C28+(C28/100*8)</f>
        <v>3.2626800000000005</v>
      </c>
      <c r="E28" s="16">
        <f>C28+(C28/100*16)</f>
        <v>3.5043600000000006</v>
      </c>
      <c r="F28" s="17">
        <f>C28+(C28/100*32)</f>
        <v>3.9877200000000004</v>
      </c>
      <c r="G28" s="15">
        <f>G25*B28</f>
        <v>2.9001600000000005</v>
      </c>
      <c r="H28" s="16">
        <f>G28+(G28/100*8)</f>
        <v>3.1321728000000006</v>
      </c>
      <c r="I28" s="16">
        <f>G28+(G28/100*16)</f>
        <v>3.3641856000000008</v>
      </c>
      <c r="J28" s="17">
        <f>G28+(G28/100*32)</f>
        <v>3.8282112000000006</v>
      </c>
      <c r="K28" s="15">
        <f>K25*B28</f>
        <v>2.6584800000000004</v>
      </c>
      <c r="L28" s="16">
        <f>K28+(K28/100*8)</f>
        <v>2.8711584000000006</v>
      </c>
      <c r="M28" s="16">
        <f>K28+(K28/100*16)</f>
        <v>3.0838368000000003</v>
      </c>
      <c r="N28" s="17">
        <f>K28+(K28/100*32)</f>
        <v>3.5091936000000006</v>
      </c>
      <c r="O28" s="15">
        <f>O25*B28</f>
        <v>2.5376400000000006</v>
      </c>
      <c r="P28" s="16">
        <f>O28+(O28/100*8)</f>
        <v>2.7406512000000007</v>
      </c>
      <c r="Q28" s="16">
        <f>O28+(O28/100*16)</f>
        <v>2.943662400000001</v>
      </c>
      <c r="R28" s="17">
        <f>O28+(O28/100*32)</f>
        <v>3.349684800000001</v>
      </c>
      <c r="S28" s="15">
        <f>S25*B28</f>
        <v>2.29596</v>
      </c>
      <c r="T28" s="16">
        <f>S28+(S28/100*8)</f>
        <v>2.4796368</v>
      </c>
      <c r="U28" s="16">
        <f>S28+(S28/100*16)</f>
        <v>2.6633136</v>
      </c>
      <c r="V28" s="17">
        <f>S28+(S28/100*32)</f>
        <v>3.0306672</v>
      </c>
      <c r="W28" s="14">
        <f>54*60*B28*0.95/10000</f>
        <v>12.312</v>
      </c>
    </row>
    <row r="29" spans="1:23" ht="13.5" customHeight="1" thickBot="1">
      <c r="A29" s="120"/>
      <c r="B29" s="140"/>
      <c r="C29" s="141">
        <f>60*60*0.95/10000000*C3</f>
        <v>0.0855</v>
      </c>
      <c r="D29" s="133" t="s">
        <v>8</v>
      </c>
      <c r="E29" s="146"/>
      <c r="F29" s="147"/>
      <c r="G29" s="141">
        <f>60*60*0.95/10000000*G3</f>
        <v>0.08208</v>
      </c>
      <c r="H29" s="133" t="s">
        <v>8</v>
      </c>
      <c r="I29" s="146"/>
      <c r="J29" s="147"/>
      <c r="K29" s="141">
        <f>60*60*0.95/10000000*K3</f>
        <v>0.07524</v>
      </c>
      <c r="L29" s="133" t="s">
        <v>8</v>
      </c>
      <c r="M29" s="146"/>
      <c r="N29" s="147"/>
      <c r="O29" s="141">
        <f>60*60*0.95/10000000*O3</f>
        <v>0.07182000000000001</v>
      </c>
      <c r="P29" s="133" t="s">
        <v>8</v>
      </c>
      <c r="Q29" s="146"/>
      <c r="R29" s="147"/>
      <c r="S29" s="141">
        <f>60*60*0.95/10000000*S3</f>
        <v>0.06498000000000001</v>
      </c>
      <c r="T29" s="133" t="s">
        <v>8</v>
      </c>
      <c r="U29" s="144"/>
      <c r="V29" s="145"/>
      <c r="W29" s="14"/>
    </row>
    <row r="30" spans="1:23" ht="18.75" customHeight="1" thickBot="1">
      <c r="A30" s="539" t="s">
        <v>43</v>
      </c>
      <c r="B30" s="124">
        <v>30</v>
      </c>
      <c r="C30" s="23">
        <f>C29*B30</f>
        <v>2.5650000000000004</v>
      </c>
      <c r="D30" s="21">
        <f>C30+(C30/100*8)</f>
        <v>2.7702000000000004</v>
      </c>
      <c r="E30" s="21">
        <f>C30+(C30/100*16)</f>
        <v>2.9754000000000005</v>
      </c>
      <c r="F30" s="22">
        <f>C30+(C30/100*32)</f>
        <v>3.3858000000000006</v>
      </c>
      <c r="G30" s="23">
        <f>G29*B30</f>
        <v>2.4624</v>
      </c>
      <c r="H30" s="21">
        <f>G30+(G30/100*8)</f>
        <v>2.659392</v>
      </c>
      <c r="I30" s="21">
        <f>G30+(G30/100*16)</f>
        <v>2.8563840000000003</v>
      </c>
      <c r="J30" s="22">
        <f>G30+(G30/100*32)</f>
        <v>3.250368</v>
      </c>
      <c r="K30" s="23">
        <f>K29*B30</f>
        <v>2.2572</v>
      </c>
      <c r="L30" s="21">
        <f>K30+(K30/100*8)</f>
        <v>2.437776</v>
      </c>
      <c r="M30" s="21">
        <f>K30+(K30/100*16)</f>
        <v>2.6183520000000002</v>
      </c>
      <c r="N30" s="22">
        <f>K30+(K30/100*32)</f>
        <v>2.9795040000000004</v>
      </c>
      <c r="O30" s="23">
        <f>O29*B30</f>
        <v>2.1546000000000003</v>
      </c>
      <c r="P30" s="21">
        <f>O30+(O30/100*8)</f>
        <v>2.3269680000000004</v>
      </c>
      <c r="Q30" s="21">
        <f>O30+(O30/100*16)</f>
        <v>2.4993360000000004</v>
      </c>
      <c r="R30" s="22">
        <f>O30+(O30/100*32)</f>
        <v>2.8440720000000006</v>
      </c>
      <c r="S30" s="23">
        <f>S29*B30</f>
        <v>1.9494000000000002</v>
      </c>
      <c r="T30" s="21">
        <f>S30+(S30/100*8)</f>
        <v>2.1053520000000003</v>
      </c>
      <c r="U30" s="21">
        <f>S30+(S30/100*16)</f>
        <v>2.2613040000000004</v>
      </c>
      <c r="V30" s="22">
        <f>S30+(S30/100*32)</f>
        <v>2.573208</v>
      </c>
      <c r="W30" s="14">
        <f>60*60*B30*0.95/10000</f>
        <v>10.26</v>
      </c>
    </row>
    <row r="31" spans="1:23" ht="18.75" customHeight="1" thickBot="1">
      <c r="A31" s="541"/>
      <c r="B31" s="124">
        <v>40</v>
      </c>
      <c r="C31" s="23">
        <f>C29*B31</f>
        <v>3.4200000000000004</v>
      </c>
      <c r="D31" s="21">
        <f>C31+(C31/100*8)</f>
        <v>3.6936000000000004</v>
      </c>
      <c r="E31" s="21">
        <f>C31+(C31/100*16)</f>
        <v>3.9672000000000005</v>
      </c>
      <c r="F31" s="22">
        <f>C31+(C31/100*32)</f>
        <v>4.5144</v>
      </c>
      <c r="G31" s="23">
        <f>G29*B31</f>
        <v>3.2832</v>
      </c>
      <c r="H31" s="21">
        <f>G31+(G31/100*8)</f>
        <v>3.5458559999999997</v>
      </c>
      <c r="I31" s="21">
        <f>G31+(G31/100*16)</f>
        <v>3.808512</v>
      </c>
      <c r="J31" s="22">
        <f>G31+(G31/100*32)</f>
        <v>4.333824</v>
      </c>
      <c r="K31" s="23">
        <f>K29*B31</f>
        <v>3.0096</v>
      </c>
      <c r="L31" s="21">
        <f>K31+(K31/100*8)</f>
        <v>3.250368</v>
      </c>
      <c r="M31" s="21">
        <f>K31+(K31/100*16)</f>
        <v>3.491136</v>
      </c>
      <c r="N31" s="22">
        <f>K31+(K31/100*32)</f>
        <v>3.9726719999999998</v>
      </c>
      <c r="O31" s="23">
        <f>O29*B31</f>
        <v>2.8728000000000002</v>
      </c>
      <c r="P31" s="21">
        <f>O31+(O31/100*8)</f>
        <v>3.1026240000000005</v>
      </c>
      <c r="Q31" s="21">
        <f>O31+(O31/100*16)</f>
        <v>3.3324480000000003</v>
      </c>
      <c r="R31" s="22">
        <f>O31+(O31/100*32)</f>
        <v>3.7920960000000004</v>
      </c>
      <c r="S31" s="23">
        <f>S29*B31</f>
        <v>2.5992000000000006</v>
      </c>
      <c r="T31" s="21">
        <f>S31+(S31/100*8)</f>
        <v>2.8071360000000007</v>
      </c>
      <c r="U31" s="21">
        <f>S31+(S31/100*16)</f>
        <v>3.015072000000001</v>
      </c>
      <c r="V31" s="22">
        <f>S31+(S31/100*32)</f>
        <v>3.4309440000000007</v>
      </c>
      <c r="W31" s="14">
        <f>60*60*B31*0.95/10000</f>
        <v>13.68</v>
      </c>
    </row>
    <row r="32" spans="1:23" ht="19.5" customHeight="1" thickBot="1">
      <c r="A32" s="540"/>
      <c r="B32" s="122">
        <v>50</v>
      </c>
      <c r="C32" s="15">
        <f>C29*B32</f>
        <v>4.275</v>
      </c>
      <c r="D32" s="16">
        <f>C32+(C32/100*8)</f>
        <v>4.617</v>
      </c>
      <c r="E32" s="16">
        <f>C32+(C32/100*16)</f>
        <v>4.9590000000000005</v>
      </c>
      <c r="F32" s="17">
        <f>C32+(C32/100*32)</f>
        <v>5.643000000000001</v>
      </c>
      <c r="G32" s="15">
        <f>G29*B32</f>
        <v>4.104</v>
      </c>
      <c r="H32" s="16">
        <f>G32+(G32/100*8)</f>
        <v>4.43232</v>
      </c>
      <c r="I32" s="16">
        <f>G32+(G32/100*16)</f>
        <v>4.76064</v>
      </c>
      <c r="J32" s="17">
        <f>G32+(G32/100*32)</f>
        <v>5.41728</v>
      </c>
      <c r="K32" s="15">
        <f>K29*B32</f>
        <v>3.762</v>
      </c>
      <c r="L32" s="16">
        <f>K32+(K32/100*8)</f>
        <v>4.06296</v>
      </c>
      <c r="M32" s="16">
        <f>K32+(K32/100*16)</f>
        <v>4.36392</v>
      </c>
      <c r="N32" s="17">
        <f>K32+(K32/100*32)</f>
        <v>4.96584</v>
      </c>
      <c r="O32" s="15">
        <f>O29*B32</f>
        <v>3.5910000000000006</v>
      </c>
      <c r="P32" s="16">
        <f>O32+(O32/100*8)</f>
        <v>3.8782800000000006</v>
      </c>
      <c r="Q32" s="16">
        <f>O32+(O32/100*16)</f>
        <v>4.165560000000001</v>
      </c>
      <c r="R32" s="17">
        <f>O32+(Q32/100*32)</f>
        <v>4.923979200000001</v>
      </c>
      <c r="S32" s="15">
        <f>S29*B32</f>
        <v>3.2490000000000006</v>
      </c>
      <c r="T32" s="90">
        <f>S32+(S32/100*8)</f>
        <v>3.5089200000000007</v>
      </c>
      <c r="U32" s="16">
        <f>S32+(S32/100*16)</f>
        <v>3.768840000000001</v>
      </c>
      <c r="V32" s="17">
        <f>S32+(S32/100*32)</f>
        <v>4.288680000000001</v>
      </c>
      <c r="W32" s="14">
        <f>60*60*B32*0.95/10000</f>
        <v>17.1</v>
      </c>
    </row>
    <row r="33" spans="1:23" ht="13.5" customHeight="1" thickBot="1">
      <c r="A33" s="120"/>
      <c r="B33" s="140"/>
      <c r="C33" s="141">
        <f>65*70*0.95/10000000*C3</f>
        <v>0.1080625</v>
      </c>
      <c r="D33" s="133" t="s">
        <v>8</v>
      </c>
      <c r="E33" s="142"/>
      <c r="F33" s="143"/>
      <c r="G33" s="141">
        <f>65*70*0.95/10000000*G3</f>
        <v>0.10374</v>
      </c>
      <c r="H33" s="133" t="s">
        <v>8</v>
      </c>
      <c r="I33" s="142"/>
      <c r="J33" s="143"/>
      <c r="K33" s="141">
        <f>65*70*0.95/10000000*K3</f>
        <v>0.095095</v>
      </c>
      <c r="L33" s="133" t="s">
        <v>8</v>
      </c>
      <c r="M33" s="142"/>
      <c r="N33" s="143"/>
      <c r="O33" s="141">
        <f>65*70*0.95/10000000*O3</f>
        <v>0.0907725</v>
      </c>
      <c r="P33" s="133" t="s">
        <v>8</v>
      </c>
      <c r="Q33" s="142"/>
      <c r="R33" s="143"/>
      <c r="S33" s="141">
        <f>65*70*0.95/10000000*S3</f>
        <v>0.0821275</v>
      </c>
      <c r="T33" s="137" t="s">
        <v>8</v>
      </c>
      <c r="U33" s="144"/>
      <c r="V33" s="145"/>
      <c r="W33" s="14"/>
    </row>
    <row r="34" spans="1:23" ht="18.75" customHeight="1" thickBot="1">
      <c r="A34" s="539" t="s">
        <v>44</v>
      </c>
      <c r="B34" s="124">
        <v>35</v>
      </c>
      <c r="C34" s="23">
        <f>C33*B34</f>
        <v>3.7821875</v>
      </c>
      <c r="D34" s="21">
        <f>C34+(C34/100*8)</f>
        <v>4.0847625</v>
      </c>
      <c r="E34" s="21">
        <f>C34+(C34/100*16)</f>
        <v>4.3873375</v>
      </c>
      <c r="F34" s="22">
        <f>C34+(C34/100*32)</f>
        <v>4.9924875</v>
      </c>
      <c r="G34" s="23">
        <f>G33*B34</f>
        <v>3.6309</v>
      </c>
      <c r="H34" s="21">
        <f>G34+(G34/100*8)</f>
        <v>3.921372</v>
      </c>
      <c r="I34" s="21">
        <f>G34+(G34/100*16)</f>
        <v>4.211844</v>
      </c>
      <c r="J34" s="22">
        <f>G34+(G34/100*32)</f>
        <v>4.792788</v>
      </c>
      <c r="K34" s="23">
        <f>K33*B34</f>
        <v>3.328325</v>
      </c>
      <c r="L34" s="21">
        <f>K34+(K34/100*8)</f>
        <v>3.594591</v>
      </c>
      <c r="M34" s="21">
        <f>K34+(K34/100*16)</f>
        <v>3.860857</v>
      </c>
      <c r="N34" s="22">
        <f>K34+(K34/100*32)</f>
        <v>4.393389</v>
      </c>
      <c r="O34" s="23">
        <f>O33*B34</f>
        <v>3.1770375000000004</v>
      </c>
      <c r="P34" s="21">
        <f>O34+(O34/100*8)</f>
        <v>3.4312005000000005</v>
      </c>
      <c r="Q34" s="21">
        <f>O34+(O34/100*16)</f>
        <v>3.6853635000000002</v>
      </c>
      <c r="R34" s="22">
        <f>O34+(O34/100*32)</f>
        <v>4.1936895000000005</v>
      </c>
      <c r="S34" s="23">
        <f>S33*B34</f>
        <v>2.8744625000000004</v>
      </c>
      <c r="T34" s="21">
        <f>S34+(S34/100*8)</f>
        <v>3.1044195000000006</v>
      </c>
      <c r="U34" s="21">
        <f>S34+(S34/100*16)</f>
        <v>3.3343765000000003</v>
      </c>
      <c r="V34" s="22">
        <f>S34+(S34/100*32)</f>
        <v>3.7942905000000007</v>
      </c>
      <c r="W34" s="14">
        <f>65*70*B34*0.95/10000</f>
        <v>15.12875</v>
      </c>
    </row>
    <row r="35" spans="1:23" ht="18.75" customHeight="1" thickBot="1">
      <c r="A35" s="541"/>
      <c r="B35" s="124">
        <v>40</v>
      </c>
      <c r="C35" s="23">
        <f>C33*B35</f>
        <v>4.3225</v>
      </c>
      <c r="D35" s="21">
        <f>C35+(C35/100*8)</f>
        <v>4.6682999999999995</v>
      </c>
      <c r="E35" s="21">
        <f>C35+(C35/100*16)</f>
        <v>5.0141</v>
      </c>
      <c r="F35" s="22">
        <f>C35+(C35/100*32)</f>
        <v>5.7057</v>
      </c>
      <c r="G35" s="23">
        <f>G33*B35</f>
        <v>4.1495999999999995</v>
      </c>
      <c r="H35" s="21">
        <f>G35+(G35/100*8)</f>
        <v>4.481567999999999</v>
      </c>
      <c r="I35" s="21">
        <f>G35+(G35/100*16)</f>
        <v>4.813535999999999</v>
      </c>
      <c r="J35" s="22">
        <f>G35+(G35/100*32)</f>
        <v>5.477472</v>
      </c>
      <c r="K35" s="23">
        <f>K33*B35</f>
        <v>3.8038</v>
      </c>
      <c r="L35" s="21">
        <f>K35+(K35/100*8)</f>
        <v>4.108104</v>
      </c>
      <c r="M35" s="21">
        <f>K35+(K35/100*16)</f>
        <v>4.412408</v>
      </c>
      <c r="N35" s="22">
        <f>K35+(K35/100*32)</f>
        <v>5.0210159999999995</v>
      </c>
      <c r="O35" s="23">
        <f>O33*B35</f>
        <v>3.6309000000000005</v>
      </c>
      <c r="P35" s="21">
        <f>O35+(O35/100*8)</f>
        <v>3.9213720000000007</v>
      </c>
      <c r="Q35" s="21">
        <f>O35+(O35/100*16)</f>
        <v>4.211844000000001</v>
      </c>
      <c r="R35" s="22">
        <f>O35+(O35/100*32)</f>
        <v>4.792788000000001</v>
      </c>
      <c r="S35" s="23">
        <f>S33*B35</f>
        <v>3.2851000000000004</v>
      </c>
      <c r="T35" s="21">
        <f>S35+(S35/100*8)</f>
        <v>3.5479080000000005</v>
      </c>
      <c r="U35" s="21">
        <f>S35+(S35/100*16)</f>
        <v>3.810716</v>
      </c>
      <c r="V35" s="22">
        <f>S35+(S35/100*32)</f>
        <v>4.3363320000000005</v>
      </c>
      <c r="W35" s="14">
        <f>65*70*B35*0.95/10000</f>
        <v>17.29</v>
      </c>
    </row>
    <row r="36" spans="1:23" ht="19.5" customHeight="1" thickBot="1">
      <c r="A36" s="540"/>
      <c r="B36" s="122">
        <v>50</v>
      </c>
      <c r="C36" s="89">
        <f>C33*B36</f>
        <v>5.403125</v>
      </c>
      <c r="D36" s="90">
        <f>C36+(C36/100*8)</f>
        <v>5.835375</v>
      </c>
      <c r="E36" s="90">
        <f>C36+(C36/100*16)</f>
        <v>6.267625000000001</v>
      </c>
      <c r="F36" s="91">
        <f>C36+(C36/100*32)</f>
        <v>7.132125</v>
      </c>
      <c r="G36" s="89">
        <f>G33*B36</f>
        <v>5.187</v>
      </c>
      <c r="H36" s="90">
        <f>G36+(G36/100*8)</f>
        <v>5.60196</v>
      </c>
      <c r="I36" s="90">
        <f>G36+(G36/100*16)</f>
        <v>6.016920000000001</v>
      </c>
      <c r="J36" s="91">
        <f>G36+(G36/100*32)</f>
        <v>6.84684</v>
      </c>
      <c r="K36" s="89">
        <f>K33*B36</f>
        <v>4.75475</v>
      </c>
      <c r="L36" s="90">
        <f>K36+(K36/100*8)</f>
        <v>5.135129999999999</v>
      </c>
      <c r="M36" s="90">
        <f>K36+(K36/100*16)</f>
        <v>5.515509999999999</v>
      </c>
      <c r="N36" s="91">
        <f>K36+(K36/100*32)</f>
        <v>6.276269999999999</v>
      </c>
      <c r="O36" s="89">
        <f>O33*B36</f>
        <v>4.538625000000001</v>
      </c>
      <c r="P36" s="90">
        <f>O36+(O36/100*8)</f>
        <v>4.901715</v>
      </c>
      <c r="Q36" s="90">
        <f>O36+(O36/100*16)</f>
        <v>5.264805000000001</v>
      </c>
      <c r="R36" s="91">
        <f>O36+(O36/100*32)</f>
        <v>5.990985</v>
      </c>
      <c r="S36" s="89">
        <f>S33*B36</f>
        <v>4.106375</v>
      </c>
      <c r="T36" s="90">
        <f>S36+(S36/100*8)</f>
        <v>4.4348849999999995</v>
      </c>
      <c r="U36" s="90">
        <f>S36+(S36/100*16)</f>
        <v>4.763395</v>
      </c>
      <c r="V36" s="91">
        <f>S36+(S36/100*32)</f>
        <v>5.420415</v>
      </c>
      <c r="W36" s="14">
        <f>65*70*B36*0.95/10000</f>
        <v>21.6125</v>
      </c>
    </row>
    <row r="37" spans="1:23" ht="17.25" customHeight="1" thickBot="1">
      <c r="A37" s="123" t="s">
        <v>62</v>
      </c>
      <c r="B37" s="131"/>
      <c r="C37" s="136">
        <f>20*35*0.95/10000000*C3</f>
        <v>0.016625</v>
      </c>
      <c r="D37" s="137" t="s">
        <v>8</v>
      </c>
      <c r="E37" s="137"/>
      <c r="F37" s="137"/>
      <c r="G37" s="136">
        <f>20*35*0.95/10000000*G3</f>
        <v>0.015960000000000002</v>
      </c>
      <c r="H37" s="137"/>
      <c r="I37" s="137" t="s">
        <v>8</v>
      </c>
      <c r="J37" s="137"/>
      <c r="K37" s="136">
        <f>20*35*0.95/10000000*K3</f>
        <v>0.01463</v>
      </c>
      <c r="L37" s="137" t="s">
        <v>8</v>
      </c>
      <c r="M37" s="137"/>
      <c r="N37" s="137"/>
      <c r="O37" s="136">
        <f>20*35*0.95/10000000*O3</f>
        <v>0.013965</v>
      </c>
      <c r="P37" s="137" t="s">
        <v>8</v>
      </c>
      <c r="Q37" s="137"/>
      <c r="R37" s="137"/>
      <c r="S37" s="136">
        <f>20*35*0.95/10000000*S3</f>
        <v>0.012635</v>
      </c>
      <c r="T37" s="137" t="s">
        <v>8</v>
      </c>
      <c r="U37" s="138"/>
      <c r="V37" s="139"/>
      <c r="W37" s="25"/>
    </row>
    <row r="38" spans="1:23" ht="19.5" customHeight="1" thickBot="1">
      <c r="A38" s="121" t="s">
        <v>37</v>
      </c>
      <c r="B38" s="122">
        <v>25</v>
      </c>
      <c r="C38" s="29">
        <f>C37*B38</f>
        <v>0.415625</v>
      </c>
      <c r="D38" s="30">
        <f>C38+(C38/100*8)</f>
        <v>0.448875</v>
      </c>
      <c r="E38" s="30">
        <f>C38+(C38/100*16)</f>
        <v>0.482125</v>
      </c>
      <c r="F38" s="31">
        <f>C38+(C38/100*32)</f>
        <v>0.548625</v>
      </c>
      <c r="G38" s="29">
        <f>G37*B38</f>
        <v>0.399</v>
      </c>
      <c r="H38" s="30">
        <f>G38+(G38/100*8)</f>
        <v>0.43092</v>
      </c>
      <c r="I38" s="30">
        <f>G38+(G38/100*16)</f>
        <v>0.46284000000000003</v>
      </c>
      <c r="J38" s="31">
        <f>G38+(G38/100*32)</f>
        <v>0.52668</v>
      </c>
      <c r="K38" s="29">
        <f>K37*B38+0.05</f>
        <v>0.41575</v>
      </c>
      <c r="L38" s="30">
        <f>K38+(K38/100*8)</f>
        <v>0.44901</v>
      </c>
      <c r="M38" s="30">
        <f>K38+(K38/100*14)</f>
        <v>0.473955</v>
      </c>
      <c r="N38" s="31">
        <f>K38+(K38/100*25)</f>
        <v>0.5196875</v>
      </c>
      <c r="O38" s="29">
        <f>O37*B38+0.05</f>
        <v>0.399125</v>
      </c>
      <c r="P38" s="30">
        <f>O38+(O38/100*6)</f>
        <v>0.4230725</v>
      </c>
      <c r="Q38" s="30">
        <f>O38+(O38/100*13)</f>
        <v>0.45101125000000003</v>
      </c>
      <c r="R38" s="31">
        <f>O38+(O38/100*25)</f>
        <v>0.49890625</v>
      </c>
      <c r="S38" s="29">
        <f>S37*B38+0.05</f>
        <v>0.365875</v>
      </c>
      <c r="T38" s="16">
        <f>S38+(S38/100*8)</f>
        <v>0.395145</v>
      </c>
      <c r="U38" s="16">
        <f>S38+(S38/100*13)</f>
        <v>0.41343875</v>
      </c>
      <c r="V38" s="17">
        <f>S38+(S38/100*28)</f>
        <v>0.46832</v>
      </c>
      <c r="W38" s="244">
        <f>20*30*B38*0.95/10000</f>
        <v>1.425</v>
      </c>
    </row>
    <row r="39" spans="1:23" ht="17.25" customHeight="1" thickBot="1">
      <c r="A39" s="120"/>
      <c r="B39" s="131"/>
      <c r="C39" s="132">
        <f>24*40*0.95/10000000*C3</f>
        <v>0.022799999999999997</v>
      </c>
      <c r="D39" s="133" t="s">
        <v>8</v>
      </c>
      <c r="E39" s="133"/>
      <c r="F39" s="133"/>
      <c r="G39" s="132">
        <f>24*40*0.95/10000000*G3</f>
        <v>0.021887999999999998</v>
      </c>
      <c r="H39" s="133"/>
      <c r="I39" s="133" t="s">
        <v>8</v>
      </c>
      <c r="J39" s="133"/>
      <c r="K39" s="132">
        <f>24*40*0.95/10000000*K3</f>
        <v>0.020064</v>
      </c>
      <c r="L39" s="133" t="s">
        <v>8</v>
      </c>
      <c r="M39" s="133"/>
      <c r="N39" s="133"/>
      <c r="O39" s="132">
        <f>24*40*0.95/10000000*O3</f>
        <v>0.019152</v>
      </c>
      <c r="P39" s="133" t="s">
        <v>8</v>
      </c>
      <c r="Q39" s="133"/>
      <c r="R39" s="133"/>
      <c r="S39" s="132">
        <f>24*40*0.95/10000000*S3</f>
        <v>0.017328</v>
      </c>
      <c r="T39" s="133" t="s">
        <v>8</v>
      </c>
      <c r="U39" s="134"/>
      <c r="V39" s="135"/>
      <c r="W39" s="25"/>
    </row>
    <row r="40" spans="1:23" ht="19.5" customHeight="1" thickBot="1">
      <c r="A40" s="121" t="s">
        <v>9</v>
      </c>
      <c r="B40" s="122">
        <v>25</v>
      </c>
      <c r="C40" s="29">
        <f>C39*B40</f>
        <v>0.57</v>
      </c>
      <c r="D40" s="30">
        <f>C40+(C40/100*8)</f>
        <v>0.6155999999999999</v>
      </c>
      <c r="E40" s="30">
        <f>C40+(C40/100*16)</f>
        <v>0.6611999999999999</v>
      </c>
      <c r="F40" s="31">
        <f>C40+(C40/100*32)</f>
        <v>0.7524</v>
      </c>
      <c r="G40" s="29">
        <f>G39*B40</f>
        <v>0.5471999999999999</v>
      </c>
      <c r="H40" s="30">
        <f>G40+(G40/100*8)</f>
        <v>0.590976</v>
      </c>
      <c r="I40" s="30">
        <f>G40+(G40/100*16)</f>
        <v>0.6347519999999999</v>
      </c>
      <c r="J40" s="31">
        <f>G40+(G40/100*32)</f>
        <v>0.7223039999999998</v>
      </c>
      <c r="K40" s="29">
        <f>K39*B40+0.05</f>
        <v>0.5516</v>
      </c>
      <c r="L40" s="30">
        <f>K40+(K40/100*8)</f>
        <v>0.595728</v>
      </c>
      <c r="M40" s="30">
        <f>K40+(K40/100*14)</f>
        <v>0.6288239999999999</v>
      </c>
      <c r="N40" s="31">
        <f>K40+(K40/100*28)</f>
        <v>0.706048</v>
      </c>
      <c r="O40" s="29">
        <f>O39*B40+0.05</f>
        <v>0.5287999999999999</v>
      </c>
      <c r="P40" s="30">
        <f>O40+(O40/100*8)</f>
        <v>0.571104</v>
      </c>
      <c r="Q40" s="30">
        <f>O40+(O40/100*14)</f>
        <v>0.6028319999999999</v>
      </c>
      <c r="R40" s="31">
        <f>O40+(O40/100*27)</f>
        <v>0.671576</v>
      </c>
      <c r="S40" s="29">
        <f>S39*B40+0.05</f>
        <v>0.48319999999999996</v>
      </c>
      <c r="T40" s="16">
        <f>S40+(S40/100*7)</f>
        <v>0.5170239999999999</v>
      </c>
      <c r="U40" s="16">
        <f>S40+(S40/100*16)</f>
        <v>0.5605119999999999</v>
      </c>
      <c r="V40" s="17">
        <f>S40+(S40/100*30)</f>
        <v>0.6281599999999999</v>
      </c>
      <c r="W40" s="14">
        <f>24*35*B40*0.95/10000</f>
        <v>1.995</v>
      </c>
    </row>
    <row r="41" spans="1:23" ht="17.25" customHeight="1" thickBot="1">
      <c r="A41" s="120"/>
      <c r="B41" s="131"/>
      <c r="C41" s="132">
        <f>30*45*0.95/10000000*C3</f>
        <v>0.0320625</v>
      </c>
      <c r="D41" s="133" t="s">
        <v>8</v>
      </c>
      <c r="E41" s="133"/>
      <c r="F41" s="133"/>
      <c r="G41" s="132">
        <f>30*45*0.95/10000000*G3</f>
        <v>0.030780000000000002</v>
      </c>
      <c r="H41" s="133"/>
      <c r="I41" s="133" t="s">
        <v>8</v>
      </c>
      <c r="J41" s="133"/>
      <c r="K41" s="132">
        <f>30*45*0.95/10000000*K3</f>
        <v>0.028215</v>
      </c>
      <c r="L41" s="133" t="s">
        <v>8</v>
      </c>
      <c r="M41" s="133"/>
      <c r="N41" s="133"/>
      <c r="O41" s="132">
        <f>30*45*0.95/10000000*O3</f>
        <v>0.0269325</v>
      </c>
      <c r="P41" s="133" t="s">
        <v>8</v>
      </c>
      <c r="Q41" s="133"/>
      <c r="R41" s="133"/>
      <c r="S41" s="132">
        <f>30*45*0.95/10000000*S3</f>
        <v>0.0243675</v>
      </c>
      <c r="T41" s="133" t="s">
        <v>8</v>
      </c>
      <c r="U41" s="134"/>
      <c r="V41" s="135"/>
      <c r="W41" s="25"/>
    </row>
    <row r="42" spans="1:23" ht="18.75" customHeight="1">
      <c r="A42" s="542" t="s">
        <v>39</v>
      </c>
      <c r="B42" s="116">
        <v>30</v>
      </c>
      <c r="C42" s="26">
        <f>C41*B42</f>
        <v>0.961875</v>
      </c>
      <c r="D42" s="12">
        <f>C42+(C42/100*8)</f>
        <v>1.038825</v>
      </c>
      <c r="E42" s="12">
        <f>C42+(C42/100*16)</f>
        <v>1.115775</v>
      </c>
      <c r="F42" s="13">
        <f>C42+(C42/100*32)</f>
        <v>1.269675</v>
      </c>
      <c r="G42" s="227">
        <f>G41*B42</f>
        <v>0.9234</v>
      </c>
      <c r="H42" s="27">
        <f>G42+(G42/100*8)</f>
        <v>0.9972719999999999</v>
      </c>
      <c r="I42" s="27">
        <f>G42+(G42/100*16)</f>
        <v>1.0711439999999999</v>
      </c>
      <c r="J42" s="28">
        <f>G42+(G42/100*32)</f>
        <v>1.218888</v>
      </c>
      <c r="K42" s="26">
        <f>K41*B42</f>
        <v>0.84645</v>
      </c>
      <c r="L42" s="27">
        <f>K42+(K42/100*8)</f>
        <v>0.914166</v>
      </c>
      <c r="M42" s="27">
        <f>K42+(K42/100*16)</f>
        <v>0.981882</v>
      </c>
      <c r="N42" s="28">
        <f>K42+(K42/100*32)</f>
        <v>1.117314</v>
      </c>
      <c r="O42" s="26">
        <f>O41*B42</f>
        <v>0.807975</v>
      </c>
      <c r="P42" s="27">
        <f>O42+(O42/100*8)</f>
        <v>0.872613</v>
      </c>
      <c r="Q42" s="27">
        <f>O42+(O42/100*16)</f>
        <v>0.9372510000000001</v>
      </c>
      <c r="R42" s="28">
        <f>O42+(O42/100*32)</f>
        <v>1.066527</v>
      </c>
      <c r="S42" s="26">
        <f>S41*B42</f>
        <v>0.731025</v>
      </c>
      <c r="T42" s="12">
        <f>S42+(S42/100*8)</f>
        <v>0.7895070000000001</v>
      </c>
      <c r="U42" s="12">
        <f>S42+(S42/100*16)</f>
        <v>0.8479890000000001</v>
      </c>
      <c r="V42" s="13">
        <f>S42+(S42/100*32)</f>
        <v>0.9649530000000001</v>
      </c>
      <c r="W42" s="14">
        <f>30*40*B42*0.95/10000</f>
        <v>3.42</v>
      </c>
    </row>
    <row r="43" spans="1:23" ht="19.5" customHeight="1">
      <c r="A43" s="543"/>
      <c r="B43" s="117">
        <v>40</v>
      </c>
      <c r="C43" s="103">
        <f>C41*B43</f>
        <v>1.2825</v>
      </c>
      <c r="D43" s="104">
        <f>C43+(C43/100*8)</f>
        <v>1.3851</v>
      </c>
      <c r="E43" s="104">
        <f>C43+(C43/100*16)</f>
        <v>1.4877</v>
      </c>
      <c r="F43" s="105">
        <f>C43+(C43/100*32)</f>
        <v>1.6928999999999998</v>
      </c>
      <c r="G43" s="228">
        <f>G41*B43</f>
        <v>1.2312</v>
      </c>
      <c r="H43" s="104">
        <f>G43+(G43/100*8)</f>
        <v>1.329696</v>
      </c>
      <c r="I43" s="104">
        <f>G43+(G43/100*16)</f>
        <v>1.4281920000000001</v>
      </c>
      <c r="J43" s="105">
        <f>G43+(G43/100*32)</f>
        <v>1.625184</v>
      </c>
      <c r="K43" s="103">
        <f>K41*B43</f>
        <v>1.1286</v>
      </c>
      <c r="L43" s="104">
        <f>K43+(K43/100*8)</f>
        <v>1.218888</v>
      </c>
      <c r="M43" s="104">
        <f>K43+(K43/100*16)</f>
        <v>1.3091760000000001</v>
      </c>
      <c r="N43" s="105">
        <f>K43+(K43/100*32)</f>
        <v>1.4897520000000002</v>
      </c>
      <c r="O43" s="103">
        <f>O41*B43</f>
        <v>1.0773000000000001</v>
      </c>
      <c r="P43" s="104">
        <f>O43+(O43/100*8)</f>
        <v>1.1634840000000002</v>
      </c>
      <c r="Q43" s="104">
        <f>O43+(O43/100*16)</f>
        <v>1.2496680000000002</v>
      </c>
      <c r="R43" s="105">
        <f>O43+(O43/100*32)</f>
        <v>1.4220360000000003</v>
      </c>
      <c r="S43" s="103">
        <f>S41*B43</f>
        <v>0.9747</v>
      </c>
      <c r="T43" s="106">
        <f>S43+(S43/100*8)</f>
        <v>1.052676</v>
      </c>
      <c r="U43" s="106">
        <f>S43+(S43/100*16)</f>
        <v>1.130652</v>
      </c>
      <c r="V43" s="107">
        <f>S43+(S43/100*32)</f>
        <v>1.286604</v>
      </c>
      <c r="W43" s="14">
        <f>30*40*B43*0.95/10000</f>
        <v>4.56</v>
      </c>
    </row>
    <row r="44" spans="1:23" ht="18.75" customHeight="1" thickBot="1">
      <c r="A44" s="544"/>
      <c r="B44" s="118">
        <v>50</v>
      </c>
      <c r="C44" s="100">
        <f>C41*B44</f>
        <v>1.6031250000000001</v>
      </c>
      <c r="D44" s="92">
        <f>C44+(C44/100*8)</f>
        <v>1.731375</v>
      </c>
      <c r="E44" s="92">
        <f>C44+(C44/100*16)</f>
        <v>1.859625</v>
      </c>
      <c r="F44" s="93">
        <f>C44+(C44/100*32)</f>
        <v>2.1161250000000003</v>
      </c>
      <c r="G44" s="100">
        <f>G41*B44</f>
        <v>1.5390000000000001</v>
      </c>
      <c r="H44" s="101">
        <f>G44+(G44/100*8)</f>
        <v>1.6621200000000003</v>
      </c>
      <c r="I44" s="101">
        <f>G44+(G44/100*16)</f>
        <v>1.7852400000000002</v>
      </c>
      <c r="J44" s="102">
        <f>G44+(G44/100*32)</f>
        <v>2.03148</v>
      </c>
      <c r="K44" s="100">
        <f>K41*B44</f>
        <v>1.41075</v>
      </c>
      <c r="L44" s="101">
        <f>K44+(K44/100*8)</f>
        <v>1.52361</v>
      </c>
      <c r="M44" s="101">
        <f>K44+(K44/100*16)</f>
        <v>1.6364699999999999</v>
      </c>
      <c r="N44" s="102">
        <f>K44+(K44/100*32)</f>
        <v>1.86219</v>
      </c>
      <c r="O44" s="100">
        <f>O41*B44</f>
        <v>1.3466250000000002</v>
      </c>
      <c r="P44" s="101">
        <f>O44+(O44/100*8)</f>
        <v>1.4543550000000003</v>
      </c>
      <c r="Q44" s="101">
        <f>O44+(O44/100*16)</f>
        <v>1.5620850000000002</v>
      </c>
      <c r="R44" s="102">
        <f>O44+(O44/100*32)</f>
        <v>1.7775450000000004</v>
      </c>
      <c r="S44" s="100">
        <f>S41*B44</f>
        <v>1.218375</v>
      </c>
      <c r="T44" s="92">
        <f>S44+(S44/100*8)</f>
        <v>1.315845</v>
      </c>
      <c r="U44" s="92">
        <f>S44+(S44/100*16)</f>
        <v>1.4133149999999999</v>
      </c>
      <c r="V44" s="93">
        <f>S44+(S44/100*32)</f>
        <v>1.608255</v>
      </c>
      <c r="W44" s="14">
        <f>30*40*B44*0.95/10000</f>
        <v>5.7</v>
      </c>
    </row>
    <row r="45" spans="1:23" ht="17.25" customHeight="1" thickBot="1">
      <c r="A45" s="120"/>
      <c r="B45" s="271"/>
      <c r="C45" s="272">
        <f>38*55*0.95/10000000*C3</f>
        <v>0.0496375</v>
      </c>
      <c r="D45" s="269" t="s">
        <v>8</v>
      </c>
      <c r="E45" s="269"/>
      <c r="F45" s="269"/>
      <c r="G45" s="272">
        <f>38*55*0.95/10000000*G3</f>
        <v>0.047652</v>
      </c>
      <c r="H45" s="269"/>
      <c r="I45" s="269" t="s">
        <v>8</v>
      </c>
      <c r="J45" s="269"/>
      <c r="K45" s="272">
        <f>38*55*0.95/10000000*K3</f>
        <v>0.043681</v>
      </c>
      <c r="L45" s="269" t="s">
        <v>8</v>
      </c>
      <c r="M45" s="269"/>
      <c r="N45" s="269"/>
      <c r="O45" s="272">
        <f>38*55*0.95/10000000*O3</f>
        <v>0.0416955</v>
      </c>
      <c r="P45" s="269" t="s">
        <v>8</v>
      </c>
      <c r="Q45" s="269"/>
      <c r="R45" s="269"/>
      <c r="S45" s="272">
        <f>38*55*0.95/10000000*S3</f>
        <v>0.0377245</v>
      </c>
      <c r="T45" s="269" t="s">
        <v>8</v>
      </c>
      <c r="U45" s="273"/>
      <c r="V45" s="274"/>
      <c r="W45" s="25"/>
    </row>
    <row r="46" spans="1:23" ht="17.25" customHeight="1">
      <c r="A46" s="546" t="s">
        <v>54</v>
      </c>
      <c r="B46" s="281">
        <v>30</v>
      </c>
      <c r="C46" s="284">
        <f>B46*C45</f>
        <v>1.489125</v>
      </c>
      <c r="D46" s="285">
        <f>C46+(C46/100*8)</f>
        <v>1.608255</v>
      </c>
      <c r="E46" s="285">
        <f>C46+(C46/100*16)</f>
        <v>1.727385</v>
      </c>
      <c r="F46" s="286">
        <f>C46+(C46/100*32)</f>
        <v>1.965645</v>
      </c>
      <c r="G46" s="284">
        <f>B46*G45</f>
        <v>1.42956</v>
      </c>
      <c r="H46" s="285">
        <f>G46+(G46/100*8)</f>
        <v>1.5439247999999999</v>
      </c>
      <c r="I46" s="285">
        <f>G46+(G46/100*16)</f>
        <v>1.6582895999999998</v>
      </c>
      <c r="J46" s="287">
        <f>G46+(G46/100*32)</f>
        <v>1.8870192</v>
      </c>
      <c r="K46" s="288">
        <f>K45*B46</f>
        <v>1.31043</v>
      </c>
      <c r="L46" s="285">
        <f>K46+(K46/100*8)</f>
        <v>1.4152643999999999</v>
      </c>
      <c r="M46" s="285">
        <f>K46+(K46/100*16)</f>
        <v>1.5200988</v>
      </c>
      <c r="N46" s="286">
        <f>K46+(K46/100*32)</f>
        <v>1.7297676</v>
      </c>
      <c r="O46" s="284">
        <f>O45*B46</f>
        <v>1.2508650000000001</v>
      </c>
      <c r="P46" s="285">
        <f>O46+O46/100*8</f>
        <v>1.3509342000000002</v>
      </c>
      <c r="Q46" s="285">
        <f>O46+O46/100*16</f>
        <v>1.4510034</v>
      </c>
      <c r="R46" s="287">
        <f>O46+O46/100*32</f>
        <v>1.6511418000000002</v>
      </c>
      <c r="S46" s="288">
        <f>B46*S45</f>
        <v>1.131735</v>
      </c>
      <c r="T46" s="285">
        <f>S46+S46/100*8</f>
        <v>1.2222738</v>
      </c>
      <c r="U46" s="285">
        <f>S46+S46/100*16</f>
        <v>1.3128126</v>
      </c>
      <c r="V46" s="287">
        <f>S46+S46/100*32</f>
        <v>1.4938901999999998</v>
      </c>
      <c r="W46" s="270">
        <f>38*48*B46*0.95/10000</f>
        <v>5.1984</v>
      </c>
    </row>
    <row r="47" spans="1:23" ht="17.25" customHeight="1">
      <c r="A47" s="546"/>
      <c r="B47" s="282">
        <v>40</v>
      </c>
      <c r="C47" s="289">
        <f>B47*C45</f>
        <v>1.9855</v>
      </c>
      <c r="D47" s="290">
        <f>C47+(C47/100*8)</f>
        <v>2.14434</v>
      </c>
      <c r="E47" s="290">
        <f>C47+(D47/100*8)</f>
        <v>2.1570472</v>
      </c>
      <c r="F47" s="291">
        <f>C47+(C47/100*32)</f>
        <v>2.62086</v>
      </c>
      <c r="G47" s="289">
        <f>B47*G45</f>
        <v>1.90608</v>
      </c>
      <c r="H47" s="290">
        <f>G47+(G47/100*8)</f>
        <v>2.0585664</v>
      </c>
      <c r="I47" s="290">
        <f>G47+(G47/100*16)</f>
        <v>2.2110528</v>
      </c>
      <c r="J47" s="292">
        <f>G47+(G47/100*32)</f>
        <v>2.5160256</v>
      </c>
      <c r="K47" s="293">
        <f>K45*B47</f>
        <v>1.74724</v>
      </c>
      <c r="L47" s="290">
        <f>K47+(K47/100*8)</f>
        <v>1.8870192</v>
      </c>
      <c r="M47" s="290">
        <f>K47+(K47/100*16)</f>
        <v>2.0267983999999997</v>
      </c>
      <c r="N47" s="291">
        <f>K47+(K47/100*32)</f>
        <v>2.3063567999999997</v>
      </c>
      <c r="O47" s="289">
        <f>O45*B47</f>
        <v>1.66782</v>
      </c>
      <c r="P47" s="290">
        <f>O47+O47/100*8</f>
        <v>1.8012456000000001</v>
      </c>
      <c r="Q47" s="290">
        <f>O47+O47/100*16</f>
        <v>1.9346712000000001</v>
      </c>
      <c r="R47" s="292">
        <f>O47+O47/100*32</f>
        <v>2.2015224</v>
      </c>
      <c r="S47" s="293">
        <f>B47*S45</f>
        <v>1.50898</v>
      </c>
      <c r="T47" s="290">
        <f>S47+S47/100*8</f>
        <v>1.6296984</v>
      </c>
      <c r="U47" s="290">
        <f>S47+S47/100*16</f>
        <v>1.7504168</v>
      </c>
      <c r="V47" s="292">
        <f>S47+S47/100*32</f>
        <v>1.9918536</v>
      </c>
      <c r="W47" s="270">
        <f>38*48*B47*0.95/10000</f>
        <v>6.9312</v>
      </c>
    </row>
    <row r="48" spans="1:23" ht="17.25" customHeight="1" thickBot="1">
      <c r="A48" s="547"/>
      <c r="B48" s="283">
        <v>50</v>
      </c>
      <c r="C48" s="294">
        <f>B48*C45</f>
        <v>2.481875</v>
      </c>
      <c r="D48" s="295">
        <f>C48+(C48/100*8)</f>
        <v>2.680425</v>
      </c>
      <c r="E48" s="295">
        <f>C48+(C48/100*16)</f>
        <v>2.878975</v>
      </c>
      <c r="F48" s="296">
        <f>C48+(C48/100*32)</f>
        <v>3.276075</v>
      </c>
      <c r="G48" s="294">
        <f>B48*G45</f>
        <v>2.3826</v>
      </c>
      <c r="H48" s="295">
        <f>G48+(G48/100*8)</f>
        <v>2.573208</v>
      </c>
      <c r="I48" s="295">
        <f>G48+(G48/100*16)</f>
        <v>2.7638160000000003</v>
      </c>
      <c r="J48" s="297">
        <f>G48+(G48/100*32)</f>
        <v>3.145032</v>
      </c>
      <c r="K48" s="298">
        <f>K45*B48</f>
        <v>2.18405</v>
      </c>
      <c r="L48" s="295">
        <f>K48+(K48/100*8)</f>
        <v>2.358774</v>
      </c>
      <c r="M48" s="295">
        <f>K48+(K48/100*16)</f>
        <v>2.533498</v>
      </c>
      <c r="N48" s="296">
        <f>K48+(K48/100*32)</f>
        <v>2.882946</v>
      </c>
      <c r="O48" s="294">
        <f>B48*O45</f>
        <v>2.084775</v>
      </c>
      <c r="P48" s="295">
        <f>O48+O48/100*8</f>
        <v>2.251557</v>
      </c>
      <c r="Q48" s="295">
        <f>O48+O48/100*16</f>
        <v>2.418339</v>
      </c>
      <c r="R48" s="297">
        <f>O48+O48/100*32</f>
        <v>2.751903</v>
      </c>
      <c r="S48" s="298">
        <f>B48*S45</f>
        <v>1.886225</v>
      </c>
      <c r="T48" s="295">
        <f>S48+S48/100*8</f>
        <v>2.0371230000000002</v>
      </c>
      <c r="U48" s="295">
        <f>S48+S48/100*16</f>
        <v>2.188021</v>
      </c>
      <c r="V48" s="297">
        <f>S48+S48/100*32</f>
        <v>2.489817</v>
      </c>
      <c r="W48" s="270">
        <f>38*48*B48*0.95/10000</f>
        <v>8.664</v>
      </c>
    </row>
    <row r="49" spans="1:23" ht="17.25" customHeight="1" thickBot="1">
      <c r="A49" s="268"/>
      <c r="B49" s="275"/>
      <c r="C49" s="276">
        <f>40*60*0.95/10000000*C3</f>
        <v>0.057</v>
      </c>
      <c r="D49" s="277" t="s">
        <v>8</v>
      </c>
      <c r="E49" s="277"/>
      <c r="F49" s="278"/>
      <c r="G49" s="276">
        <f>40*60*0.95/10000000*G3</f>
        <v>0.054720000000000005</v>
      </c>
      <c r="H49" s="277"/>
      <c r="I49" s="277" t="s">
        <v>8</v>
      </c>
      <c r="J49" s="278"/>
      <c r="K49" s="276">
        <f>40*60*0.95/10000000*K3</f>
        <v>0.05016</v>
      </c>
      <c r="L49" s="277" t="s">
        <v>8</v>
      </c>
      <c r="M49" s="277"/>
      <c r="N49" s="278"/>
      <c r="O49" s="276">
        <f>40*60*0.95/10000000*O3</f>
        <v>0.047880000000000006</v>
      </c>
      <c r="P49" s="277" t="s">
        <v>8</v>
      </c>
      <c r="Q49" s="277"/>
      <c r="R49" s="278"/>
      <c r="S49" s="276">
        <f>40*60*0.95/10000000*S3</f>
        <v>0.043320000000000004</v>
      </c>
      <c r="T49" s="277" t="s">
        <v>8</v>
      </c>
      <c r="U49" s="279"/>
      <c r="V49" s="280"/>
      <c r="W49" s="270"/>
    </row>
    <row r="50" spans="1:23" ht="19.5" customHeight="1">
      <c r="A50" s="546" t="s">
        <v>55</v>
      </c>
      <c r="B50" s="116">
        <v>30</v>
      </c>
      <c r="C50" s="108">
        <f>C49*B50</f>
        <v>1.71</v>
      </c>
      <c r="D50" s="109">
        <f>C50+(C50/100*8)</f>
        <v>1.8468</v>
      </c>
      <c r="E50" s="109">
        <f>C50+(C50/100*16)</f>
        <v>1.9836</v>
      </c>
      <c r="F50" s="110">
        <f>C50+(C50/100*32)</f>
        <v>2.2572</v>
      </c>
      <c r="G50" s="108">
        <f>G49*B50</f>
        <v>1.6416000000000002</v>
      </c>
      <c r="H50" s="109">
        <f>G50+(G50/100*8)</f>
        <v>1.7729280000000003</v>
      </c>
      <c r="I50" s="109">
        <f>G50+(G50/100*16)</f>
        <v>1.9042560000000002</v>
      </c>
      <c r="J50" s="110">
        <f>G50+(G50/100*32)</f>
        <v>2.166912</v>
      </c>
      <c r="K50" s="108">
        <f>K49*B50</f>
        <v>1.5048000000000001</v>
      </c>
      <c r="L50" s="109">
        <f>K50+(K50/100*8)</f>
        <v>1.6251840000000002</v>
      </c>
      <c r="M50" s="109">
        <f>K50+(K50/100*16)</f>
        <v>1.7455680000000002</v>
      </c>
      <c r="N50" s="110">
        <f>K50+(K50/100*32)</f>
        <v>1.986336</v>
      </c>
      <c r="O50" s="108">
        <f>O49*B50</f>
        <v>1.4364000000000001</v>
      </c>
      <c r="P50" s="109">
        <f>O50+(O50/100*8)</f>
        <v>1.5513120000000002</v>
      </c>
      <c r="Q50" s="109">
        <f>O50+(O50/100*16)</f>
        <v>1.6662240000000001</v>
      </c>
      <c r="R50" s="110">
        <f>O50+(O50/100*32)</f>
        <v>1.8960480000000002</v>
      </c>
      <c r="S50" s="108">
        <f>S49*B50</f>
        <v>1.2996</v>
      </c>
      <c r="T50" s="111">
        <f>S50+(S50/100*8)</f>
        <v>1.4035680000000001</v>
      </c>
      <c r="U50" s="111">
        <f>S50+(S50/100*16)</f>
        <v>1.507536</v>
      </c>
      <c r="V50" s="112">
        <f>S50+(S50/100*32)</f>
        <v>1.715472</v>
      </c>
      <c r="W50" s="14">
        <f>40*54*B50*0.95/10000</f>
        <v>6.156</v>
      </c>
    </row>
    <row r="51" spans="1:23" ht="18.75" customHeight="1">
      <c r="A51" s="546"/>
      <c r="B51" s="117">
        <v>40</v>
      </c>
      <c r="C51" s="100">
        <f>C49*B51</f>
        <v>2.2800000000000002</v>
      </c>
      <c r="D51" s="92">
        <f>C51+(C51/100*8)</f>
        <v>2.4624</v>
      </c>
      <c r="E51" s="92">
        <f>C51+(C51/100*16)</f>
        <v>2.6448</v>
      </c>
      <c r="F51" s="93">
        <f>C51+(C51/100*32)</f>
        <v>3.0096000000000003</v>
      </c>
      <c r="G51" s="100">
        <f>G49*B51</f>
        <v>2.1888</v>
      </c>
      <c r="H51" s="101">
        <f>G51+(G51/100*8)</f>
        <v>2.3639040000000002</v>
      </c>
      <c r="I51" s="101">
        <f>G51+(G51/100*16)</f>
        <v>2.539008</v>
      </c>
      <c r="J51" s="102">
        <f>G51+(G51/100*32)</f>
        <v>2.8892160000000002</v>
      </c>
      <c r="K51" s="100">
        <f>K49*B51</f>
        <v>2.0064</v>
      </c>
      <c r="L51" s="101">
        <f>K51+(K51/100*8)</f>
        <v>2.1669120000000004</v>
      </c>
      <c r="M51" s="101">
        <f>K51+(K51/100*16)</f>
        <v>2.327424</v>
      </c>
      <c r="N51" s="102">
        <f>K51+(K51/100*32)</f>
        <v>2.648448</v>
      </c>
      <c r="O51" s="100">
        <f>O49*B51</f>
        <v>1.9152000000000002</v>
      </c>
      <c r="P51" s="101">
        <f>O51+(O51/100*8)</f>
        <v>2.068416</v>
      </c>
      <c r="Q51" s="101">
        <f>O51+(O51/100*16)</f>
        <v>2.2216320000000005</v>
      </c>
      <c r="R51" s="102">
        <f>O51+(O51/100*32)</f>
        <v>2.5280640000000005</v>
      </c>
      <c r="S51" s="100">
        <f>S49*B51</f>
        <v>1.7328000000000001</v>
      </c>
      <c r="T51" s="92">
        <f>S51+(S51/100*8)</f>
        <v>1.8714240000000002</v>
      </c>
      <c r="U51" s="92">
        <f>S51+(S51/100*16)</f>
        <v>2.0100480000000003</v>
      </c>
      <c r="V51" s="93">
        <f>S51+(S51/100*32)</f>
        <v>2.287296</v>
      </c>
      <c r="W51" s="14">
        <f>40*54*B51*0.95/10000</f>
        <v>8.208</v>
      </c>
    </row>
    <row r="52" spans="1:23" ht="19.5" customHeight="1" thickBot="1">
      <c r="A52" s="547"/>
      <c r="B52" s="118">
        <v>50</v>
      </c>
      <c r="C52" s="29">
        <f>C49*B52</f>
        <v>2.85</v>
      </c>
      <c r="D52" s="30">
        <f>C52+(C52/100*8)</f>
        <v>3.0780000000000003</v>
      </c>
      <c r="E52" s="30">
        <f>C52+(C52/100*16)</f>
        <v>3.306</v>
      </c>
      <c r="F52" s="31">
        <f>C52+(C52/100*32)</f>
        <v>3.762</v>
      </c>
      <c r="G52" s="29">
        <f>G49*B52</f>
        <v>2.736</v>
      </c>
      <c r="H52" s="30">
        <f>G52+(G52/100*8)</f>
        <v>2.95488</v>
      </c>
      <c r="I52" s="30">
        <f>G52+(G52/100*16)</f>
        <v>3.17376</v>
      </c>
      <c r="J52" s="31">
        <f>G52+(G52/100*32)</f>
        <v>3.6115200000000005</v>
      </c>
      <c r="K52" s="29">
        <f>K49*B52</f>
        <v>2.508</v>
      </c>
      <c r="L52" s="30">
        <f>K52+(K52/100*8)</f>
        <v>2.70864</v>
      </c>
      <c r="M52" s="30">
        <f>K52+(K52/100*16)</f>
        <v>2.90928</v>
      </c>
      <c r="N52" s="31">
        <f>K52+(K52/100*32)</f>
        <v>3.31056</v>
      </c>
      <c r="O52" s="29">
        <f>O49*B52</f>
        <v>2.394</v>
      </c>
      <c r="P52" s="30">
        <f>O52+(O52/100*8)</f>
        <v>2.5855200000000003</v>
      </c>
      <c r="Q52" s="30">
        <f>O52+(O52/100*16)</f>
        <v>2.7770400000000004</v>
      </c>
      <c r="R52" s="31">
        <f>O52+(O52/100*32)</f>
        <v>3.1600800000000002</v>
      </c>
      <c r="S52" s="29">
        <f>S49*B52</f>
        <v>2.1660000000000004</v>
      </c>
      <c r="T52" s="16">
        <f>S52+(S52/100*8)</f>
        <v>2.3392800000000005</v>
      </c>
      <c r="U52" s="16">
        <f>S52+(S52/100*16)</f>
        <v>2.5125600000000006</v>
      </c>
      <c r="V52" s="17">
        <f>S52+(S52/100*32)</f>
        <v>2.8591200000000003</v>
      </c>
      <c r="W52" s="14">
        <f>40*54*B52*0.95/10000</f>
        <v>10.26</v>
      </c>
    </row>
    <row r="53" spans="1:23" ht="13.5" customHeight="1" thickBot="1">
      <c r="A53" s="123" t="s">
        <v>61</v>
      </c>
      <c r="B53" s="131"/>
      <c r="C53" s="136">
        <f>20*30*0.95/10000000*F3</f>
        <v>0.01824</v>
      </c>
      <c r="D53" s="137" t="s">
        <v>8</v>
      </c>
      <c r="E53" s="137"/>
      <c r="F53" s="137"/>
      <c r="G53" s="136">
        <f>20*30*0.95/10000000*J3</f>
        <v>0.015390000000000001</v>
      </c>
      <c r="H53" s="137"/>
      <c r="I53" s="137" t="s">
        <v>8</v>
      </c>
      <c r="J53" s="137"/>
      <c r="K53" s="136">
        <f>20*30*0.95/10000000*N3</f>
        <v>0.01425</v>
      </c>
      <c r="L53" s="137" t="s">
        <v>8</v>
      </c>
      <c r="M53" s="137"/>
      <c r="N53" s="137"/>
      <c r="O53" s="136">
        <f>20*30*0.95/10000000*R3</f>
        <v>0.011970000000000001</v>
      </c>
      <c r="P53" s="137" t="s">
        <v>8</v>
      </c>
      <c r="Q53" s="137"/>
      <c r="R53" s="137"/>
      <c r="S53" s="136">
        <f>20*30*0.95/10000000*V3</f>
        <v>0.0114</v>
      </c>
      <c r="T53" s="137" t="s">
        <v>8</v>
      </c>
      <c r="U53" s="138"/>
      <c r="V53" s="139"/>
      <c r="W53" s="25"/>
    </row>
    <row r="54" spans="1:23" ht="20.25" customHeight="1" thickBot="1">
      <c r="A54" s="121" t="s">
        <v>37</v>
      </c>
      <c r="B54" s="122">
        <v>100</v>
      </c>
      <c r="C54" s="29">
        <f>B54*C53</f>
        <v>1.8239999999999998</v>
      </c>
      <c r="D54" s="30">
        <f>C54+C54/100*8</f>
        <v>1.96992</v>
      </c>
      <c r="E54" s="30">
        <f>C54+C54/100*16</f>
        <v>2.11584</v>
      </c>
      <c r="F54" s="31">
        <f>C54+C54/100*32</f>
        <v>2.40768</v>
      </c>
      <c r="G54" s="29">
        <f>B54*G53</f>
        <v>1.5390000000000001</v>
      </c>
      <c r="H54" s="30">
        <f>G54+G54/100*8</f>
        <v>1.6621200000000003</v>
      </c>
      <c r="I54" s="30">
        <f>G54+G54/100*16</f>
        <v>1.7852400000000002</v>
      </c>
      <c r="J54" s="31">
        <f>G54+G54/100*32</f>
        <v>2.03148</v>
      </c>
      <c r="K54" s="29">
        <f>B54*K53</f>
        <v>1.425</v>
      </c>
      <c r="L54" s="30">
        <f>K54+K54/100*8</f>
        <v>1.5390000000000001</v>
      </c>
      <c r="M54" s="30">
        <f>K54+K54/100*16</f>
        <v>1.653</v>
      </c>
      <c r="N54" s="31">
        <f>K54+K54/100*32</f>
        <v>1.881</v>
      </c>
      <c r="O54" s="29">
        <f>B54*O53</f>
        <v>1.197</v>
      </c>
      <c r="P54" s="30">
        <f>O54+O54/100*8</f>
        <v>1.2927600000000001</v>
      </c>
      <c r="Q54" s="30">
        <f>O54+O54/100*16</f>
        <v>1.3885200000000002</v>
      </c>
      <c r="R54" s="31">
        <f>O54+O54/100*32</f>
        <v>1.5800400000000001</v>
      </c>
      <c r="S54" s="29">
        <f>B54*S53</f>
        <v>1.1400000000000001</v>
      </c>
      <c r="T54" s="16">
        <f>S54+S54/100*8</f>
        <v>1.2312</v>
      </c>
      <c r="U54" s="16">
        <f>S54+S54/100*16</f>
        <v>1.3224</v>
      </c>
      <c r="V54" s="17">
        <f>S54+S54/100*32</f>
        <v>1.5048000000000001</v>
      </c>
      <c r="W54" s="390">
        <f>20*30*B54*0.95/10000</f>
        <v>5.7</v>
      </c>
    </row>
    <row r="55" spans="1:23" ht="20.25" customHeight="1" thickBot="1">
      <c r="A55" s="120"/>
      <c r="B55" s="131"/>
      <c r="C55" s="132">
        <f>24*35*0.95/10000000*F3</f>
        <v>0.025536</v>
      </c>
      <c r="D55" s="133" t="s">
        <v>8</v>
      </c>
      <c r="E55" s="133"/>
      <c r="F55" s="133"/>
      <c r="G55" s="132">
        <f>24*35*0.95/10000000*J3</f>
        <v>0.021546</v>
      </c>
      <c r="H55" s="133"/>
      <c r="I55" s="133" t="s">
        <v>8</v>
      </c>
      <c r="J55" s="133"/>
      <c r="K55" s="132">
        <f>24*35*0.95/10000000*N3</f>
        <v>0.01995</v>
      </c>
      <c r="L55" s="133" t="s">
        <v>8</v>
      </c>
      <c r="M55" s="133"/>
      <c r="N55" s="133"/>
      <c r="O55" s="132">
        <f>24*35*0.95/10000000*R3</f>
        <v>0.016758000000000002</v>
      </c>
      <c r="P55" s="133" t="s">
        <v>8</v>
      </c>
      <c r="Q55" s="133"/>
      <c r="R55" s="133"/>
      <c r="S55" s="132">
        <f>24*35*0.95/10000000*V3</f>
        <v>0.015960000000000002</v>
      </c>
      <c r="T55" s="133" t="s">
        <v>8</v>
      </c>
      <c r="U55" s="134"/>
      <c r="V55" s="135"/>
      <c r="W55" s="25"/>
    </row>
    <row r="56" spans="1:23" ht="20.25" customHeight="1" thickBot="1">
      <c r="A56" s="121" t="s">
        <v>9</v>
      </c>
      <c r="B56" s="122">
        <v>100</v>
      </c>
      <c r="C56" s="29">
        <f>B56*C55</f>
        <v>2.5536</v>
      </c>
      <c r="D56" s="30">
        <f>C56+C56/100*8</f>
        <v>2.757888</v>
      </c>
      <c r="E56" s="30">
        <f>C56+C56/100*16</f>
        <v>2.962176</v>
      </c>
      <c r="F56" s="31">
        <f>C56+C56/100*32</f>
        <v>3.370752</v>
      </c>
      <c r="G56" s="29">
        <f>B56*G55</f>
        <v>2.1546</v>
      </c>
      <c r="H56" s="30">
        <f>G56+G56/100*8</f>
        <v>2.326968</v>
      </c>
      <c r="I56" s="30">
        <f>G56+G56/100*16</f>
        <v>2.499336</v>
      </c>
      <c r="J56" s="31">
        <f>G56+G56/100*32</f>
        <v>2.8440719999999997</v>
      </c>
      <c r="K56" s="29">
        <f>B56*K55</f>
        <v>1.9949999999999999</v>
      </c>
      <c r="L56" s="30">
        <f>K56+K56/100*8</f>
        <v>2.1546</v>
      </c>
      <c r="M56" s="30">
        <f>K56+K56/100*16</f>
        <v>2.3142</v>
      </c>
      <c r="N56" s="31">
        <f>K56+K56/100*32</f>
        <v>2.6334</v>
      </c>
      <c r="O56" s="29">
        <f>B56*O55</f>
        <v>1.6758000000000002</v>
      </c>
      <c r="P56" s="30">
        <f>O56+O56/100*8</f>
        <v>1.8098640000000001</v>
      </c>
      <c r="Q56" s="30">
        <f>O56+O56/100*16</f>
        <v>1.943928</v>
      </c>
      <c r="R56" s="31">
        <f>O56+O56/100*32</f>
        <v>2.2120560000000005</v>
      </c>
      <c r="S56" s="29">
        <f>B56*S55</f>
        <v>1.596</v>
      </c>
      <c r="T56" s="16">
        <f>S56+S56/100*8</f>
        <v>1.72368</v>
      </c>
      <c r="U56" s="16">
        <f>S56+S56/100*16</f>
        <v>1.8513600000000001</v>
      </c>
      <c r="V56" s="17">
        <f>S56+S56/100*32</f>
        <v>2.10672</v>
      </c>
      <c r="W56" s="391">
        <f>24*35*B56*0.95/10000</f>
        <v>7.98</v>
      </c>
    </row>
    <row r="57" spans="1:23" ht="20.25" customHeight="1" thickBot="1">
      <c r="A57" s="120"/>
      <c r="B57" s="131"/>
      <c r="C57" s="132">
        <f>30*40*0.95/10000000*F3</f>
        <v>0.03648</v>
      </c>
      <c r="D57" s="133" t="s">
        <v>8</v>
      </c>
      <c r="E57" s="133"/>
      <c r="F57" s="133"/>
      <c r="G57" s="132">
        <f>30*40*0.95/10000000*J3</f>
        <v>0.030780000000000002</v>
      </c>
      <c r="H57" s="133"/>
      <c r="I57" s="133" t="s">
        <v>8</v>
      </c>
      <c r="J57" s="133"/>
      <c r="K57" s="132">
        <f>30*40*0.95/10000000*N3</f>
        <v>0.0285</v>
      </c>
      <c r="L57" s="133" t="s">
        <v>8</v>
      </c>
      <c r="M57" s="133"/>
      <c r="N57" s="133"/>
      <c r="O57" s="132">
        <f>30*40*0.95/10000000*R3</f>
        <v>0.023940000000000003</v>
      </c>
      <c r="P57" s="133" t="s">
        <v>8</v>
      </c>
      <c r="Q57" s="133"/>
      <c r="R57" s="133"/>
      <c r="S57" s="132">
        <f>30*40*0.95/10000000*V3</f>
        <v>0.0228</v>
      </c>
      <c r="T57" s="133" t="s">
        <v>8</v>
      </c>
      <c r="U57" s="134"/>
      <c r="V57" s="135"/>
      <c r="W57" s="392"/>
    </row>
    <row r="58" spans="1:23" ht="21" customHeight="1" thickBot="1">
      <c r="A58" s="350" t="s">
        <v>39</v>
      </c>
      <c r="B58" s="116">
        <v>100</v>
      </c>
      <c r="C58" s="26">
        <f>B58*C57</f>
        <v>3.6479999999999997</v>
      </c>
      <c r="D58" s="12">
        <f>C58+C58/100*8</f>
        <v>3.93984</v>
      </c>
      <c r="E58" s="12">
        <f>C58+C58/100*16</f>
        <v>4.23168</v>
      </c>
      <c r="F58" s="13">
        <f>C58+C58/100*32</f>
        <v>4.81536</v>
      </c>
      <c r="G58" s="227">
        <f>B58*G57</f>
        <v>3.0780000000000003</v>
      </c>
      <c r="H58" s="27">
        <f>G58+G58/100*8</f>
        <v>3.3242400000000005</v>
      </c>
      <c r="I58" s="27">
        <f>G58+G58/100*16</f>
        <v>3.5704800000000003</v>
      </c>
      <c r="J58" s="28">
        <f>G58+G58/100*32</f>
        <v>4.06296</v>
      </c>
      <c r="K58" s="26">
        <f>B58*K57</f>
        <v>2.85</v>
      </c>
      <c r="L58" s="27">
        <f>K58+K58/100*8</f>
        <v>3.0780000000000003</v>
      </c>
      <c r="M58" s="27">
        <f>K58+K58/100*16</f>
        <v>3.306</v>
      </c>
      <c r="N58" s="28">
        <f>K58+K58/100*32</f>
        <v>3.762</v>
      </c>
      <c r="O58" s="26">
        <f>B58*O57</f>
        <v>2.394</v>
      </c>
      <c r="P58" s="27">
        <f>O58+O58/100*8</f>
        <v>2.5855200000000003</v>
      </c>
      <c r="Q58" s="27">
        <f>O58+O58/100*16</f>
        <v>2.7770400000000004</v>
      </c>
      <c r="R58" s="28">
        <f>O58+O58/100*32</f>
        <v>3.1600800000000002</v>
      </c>
      <c r="S58" s="26">
        <f>B58*S57</f>
        <v>2.2800000000000002</v>
      </c>
      <c r="T58" s="12">
        <f>S58+S58/100*8</f>
        <v>2.4624</v>
      </c>
      <c r="U58" s="12">
        <f>S58+S58/100*16</f>
        <v>2.6448</v>
      </c>
      <c r="V58" s="13">
        <f>S58+S58/100*32</f>
        <v>3.0096000000000003</v>
      </c>
      <c r="W58" s="391">
        <f>30*40*B58*0.95/10000</f>
        <v>11.4</v>
      </c>
    </row>
    <row r="59" spans="1:23" ht="18.75" customHeight="1" thickBot="1">
      <c r="A59" s="120"/>
      <c r="B59" s="271"/>
      <c r="C59" s="272">
        <f>38*48*0.95/10000000*F3</f>
        <v>0.0554496</v>
      </c>
      <c r="D59" s="269" t="s">
        <v>8</v>
      </c>
      <c r="E59" s="269"/>
      <c r="F59" s="269"/>
      <c r="G59" s="272">
        <f>38*48*0.95/10000000*J3</f>
        <v>0.0467856</v>
      </c>
      <c r="H59" s="269"/>
      <c r="I59" s="269" t="s">
        <v>8</v>
      </c>
      <c r="J59" s="269"/>
      <c r="K59" s="272">
        <f>38*48*0.95/10000000*N3</f>
        <v>0.04332</v>
      </c>
      <c r="L59" s="269" t="s">
        <v>8</v>
      </c>
      <c r="M59" s="269"/>
      <c r="N59" s="269"/>
      <c r="O59" s="272">
        <f>38*48*0.95/10000000*R3</f>
        <v>0.0363888</v>
      </c>
      <c r="P59" s="269" t="s">
        <v>8</v>
      </c>
      <c r="Q59" s="269"/>
      <c r="R59" s="269"/>
      <c r="S59" s="272">
        <f>38*48*0.95/10000000*V3</f>
        <v>0.034656</v>
      </c>
      <c r="T59" s="269" t="s">
        <v>8</v>
      </c>
      <c r="U59" s="273"/>
      <c r="V59" s="274"/>
      <c r="W59" s="391"/>
    </row>
    <row r="60" spans="1:23" ht="18.75" customHeight="1" thickBot="1">
      <c r="A60" s="350" t="s">
        <v>54</v>
      </c>
      <c r="B60" s="361">
        <v>100</v>
      </c>
      <c r="C60" s="362">
        <f>B60*C59</f>
        <v>5.5449600000000006</v>
      </c>
      <c r="D60" s="363">
        <f>C60+C60/100*8</f>
        <v>5.9885568000000005</v>
      </c>
      <c r="E60" s="363">
        <f>C60+C60/100*16</f>
        <v>6.4321536</v>
      </c>
      <c r="F60" s="364">
        <f>C60+C60/100*32</f>
        <v>7.319347200000001</v>
      </c>
      <c r="G60" s="362">
        <f>B60*G59</f>
        <v>4.67856</v>
      </c>
      <c r="H60" s="363">
        <f>G60+G60/100*8</f>
        <v>5.0528448</v>
      </c>
      <c r="I60" s="363">
        <f>G60+G60/100*16</f>
        <v>5.4271296</v>
      </c>
      <c r="J60" s="365">
        <f>G60+G60/100*32</f>
        <v>6.1756992</v>
      </c>
      <c r="K60" s="366">
        <f>B60*K59</f>
        <v>4.332</v>
      </c>
      <c r="L60" s="363">
        <f>K60+K60/100*8</f>
        <v>4.67856</v>
      </c>
      <c r="M60" s="363">
        <f>K60+K60/100*16</f>
        <v>5.025119999999999</v>
      </c>
      <c r="N60" s="364">
        <f>K60+K60/100*32</f>
        <v>5.71824</v>
      </c>
      <c r="O60" s="362">
        <f>B60*O59</f>
        <v>3.63888</v>
      </c>
      <c r="P60" s="363">
        <f>O60+O60/100*8</f>
        <v>3.9299904</v>
      </c>
      <c r="Q60" s="363">
        <f>O60+O60/100*16</f>
        <v>4.2211008</v>
      </c>
      <c r="R60" s="365">
        <f>O60+O60/100*32</f>
        <v>4.8033216</v>
      </c>
      <c r="S60" s="366">
        <f>B60*S59</f>
        <v>3.4656</v>
      </c>
      <c r="T60" s="363">
        <f>S60+S60/100*8</f>
        <v>3.742848</v>
      </c>
      <c r="U60" s="363">
        <f>S60+S60/100*16</f>
        <v>4.020096</v>
      </c>
      <c r="V60" s="365">
        <f>S60+S60/100*32</f>
        <v>4.574592</v>
      </c>
      <c r="W60" s="391">
        <f>38*48*B60*0.95/10000</f>
        <v>17.328</v>
      </c>
    </row>
    <row r="61" spans="1:23" ht="18.75" customHeight="1" thickBot="1">
      <c r="A61" s="120"/>
      <c r="B61" s="371"/>
      <c r="C61" s="372">
        <f>40*54*0.95/10000000*F3</f>
        <v>0.065664</v>
      </c>
      <c r="D61" s="373" t="s">
        <v>8</v>
      </c>
      <c r="E61" s="373"/>
      <c r="F61" s="373"/>
      <c r="G61" s="372">
        <f>40*54*0.95/10000000*J3</f>
        <v>0.055404</v>
      </c>
      <c r="H61" s="373"/>
      <c r="I61" s="373" t="s">
        <v>8</v>
      </c>
      <c r="J61" s="373"/>
      <c r="K61" s="372">
        <f>40*54*0.95/10000000*N3</f>
        <v>0.0513</v>
      </c>
      <c r="L61" s="373" t="s">
        <v>8</v>
      </c>
      <c r="M61" s="373"/>
      <c r="N61" s="373"/>
      <c r="O61" s="372">
        <f>40*54*0.95/10000000*R3</f>
        <v>0.043092</v>
      </c>
      <c r="P61" s="373" t="s">
        <v>8</v>
      </c>
      <c r="Q61" s="373"/>
      <c r="R61" s="373"/>
      <c r="S61" s="372">
        <f>40*54*0.95/10000000*V3</f>
        <v>0.04104</v>
      </c>
      <c r="T61" s="373" t="s">
        <v>8</v>
      </c>
      <c r="U61" s="374"/>
      <c r="V61" s="375"/>
      <c r="W61" s="393"/>
    </row>
    <row r="62" spans="1:23" ht="18.75" customHeight="1" thickBot="1">
      <c r="A62" s="121" t="s">
        <v>55</v>
      </c>
      <c r="B62" s="376">
        <v>100</v>
      </c>
      <c r="C62" s="377">
        <f>B62*C61</f>
        <v>6.5664</v>
      </c>
      <c r="D62" s="378">
        <f>C62+C62/100*8</f>
        <v>7.091711999999999</v>
      </c>
      <c r="E62" s="378">
        <f>C62+C62/100*16</f>
        <v>7.617024</v>
      </c>
      <c r="F62" s="379">
        <f>C62+C62/100*32</f>
        <v>8.667648</v>
      </c>
      <c r="G62" s="377">
        <f>B62*G61</f>
        <v>5.5404</v>
      </c>
      <c r="H62" s="378">
        <f>G62+G62/100*8</f>
        <v>5.983632</v>
      </c>
      <c r="I62" s="378">
        <f>G62+G62/100*16</f>
        <v>6.426864</v>
      </c>
      <c r="J62" s="380">
        <f>G62+G62/100*32</f>
        <v>7.313328</v>
      </c>
      <c r="K62" s="381">
        <f>B62*K61</f>
        <v>5.13</v>
      </c>
      <c r="L62" s="378">
        <f>K62+K62/100*8</f>
        <v>5.5404</v>
      </c>
      <c r="M62" s="378">
        <f>K62+K62/100*16</f>
        <v>5.9508</v>
      </c>
      <c r="N62" s="379">
        <f>K62+K62/100*32</f>
        <v>6.771599999999999</v>
      </c>
      <c r="O62" s="377">
        <f>B62*O61</f>
        <v>4.3092</v>
      </c>
      <c r="P62" s="378">
        <f>O62+O62/100*8</f>
        <v>4.653936</v>
      </c>
      <c r="Q62" s="378">
        <f>O62+O62/100*16</f>
        <v>4.998672</v>
      </c>
      <c r="R62" s="380">
        <f>O62+O62/100*32</f>
        <v>5.688143999999999</v>
      </c>
      <c r="S62" s="381">
        <f>B62*S61</f>
        <v>4.104</v>
      </c>
      <c r="T62" s="378">
        <f>S62+S62/100*8</f>
        <v>4.43232</v>
      </c>
      <c r="U62" s="378">
        <f>S62+S62/100*16</f>
        <v>4.76064</v>
      </c>
      <c r="V62" s="380">
        <f>S62+S62/100*32</f>
        <v>5.41728</v>
      </c>
      <c r="W62" s="394">
        <f>40*54*B62*0.95/10000</f>
        <v>20.52</v>
      </c>
    </row>
    <row r="63" spans="1:23" ht="18" customHeight="1">
      <c r="A63" s="367"/>
      <c r="B63" s="368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70"/>
    </row>
    <row r="64" spans="1:24" ht="18.75" customHeight="1">
      <c r="A64" s="382"/>
      <c r="B64" s="383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84"/>
      <c r="X64" s="385"/>
    </row>
    <row r="65" spans="1:24" ht="19.5" customHeight="1">
      <c r="A65" s="386"/>
      <c r="B65" s="386"/>
      <c r="C65" s="387"/>
      <c r="D65" s="386"/>
      <c r="E65" s="386"/>
      <c r="F65" s="386"/>
      <c r="G65" s="387"/>
      <c r="H65" s="386"/>
      <c r="I65" s="386"/>
      <c r="J65" s="386"/>
      <c r="K65" s="387"/>
      <c r="L65" s="386"/>
      <c r="M65" s="386"/>
      <c r="N65" s="386"/>
      <c r="O65" s="387"/>
      <c r="P65" s="386"/>
      <c r="Q65" s="386"/>
      <c r="R65" s="386"/>
      <c r="S65" s="387"/>
      <c r="T65" s="386"/>
      <c r="U65" s="388"/>
      <c r="V65" s="388"/>
      <c r="W65" s="384"/>
      <c r="X65" s="385"/>
    </row>
    <row r="66" spans="1:24" ht="19.5" customHeight="1">
      <c r="A66" s="537"/>
      <c r="B66" s="383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9"/>
      <c r="U66" s="389"/>
      <c r="V66" s="389"/>
      <c r="W66" s="384"/>
      <c r="X66" s="385"/>
    </row>
    <row r="67" spans="1:24" ht="19.5" customHeight="1">
      <c r="A67" s="537"/>
      <c r="B67" s="383"/>
      <c r="C67" s="388"/>
      <c r="D67" s="389"/>
      <c r="E67" s="389"/>
      <c r="F67" s="389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9"/>
      <c r="U67" s="389"/>
      <c r="V67" s="389"/>
      <c r="W67" s="384"/>
      <c r="X67" s="385"/>
    </row>
    <row r="68" spans="1:24" ht="19.5" customHeight="1">
      <c r="A68" s="537"/>
      <c r="B68" s="383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9"/>
      <c r="U68" s="389"/>
      <c r="V68" s="389"/>
      <c r="W68" s="384"/>
      <c r="X68" s="385"/>
    </row>
    <row r="69" spans="1:24" ht="19.5" customHeight="1">
      <c r="A69" s="385"/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</row>
  </sheetData>
  <sheetProtection selectLockedCells="1" selectUnlockedCells="1"/>
  <mergeCells count="18">
    <mergeCell ref="S1:V1"/>
    <mergeCell ref="A50:A52"/>
    <mergeCell ref="A22:A24"/>
    <mergeCell ref="C1:F1"/>
    <mergeCell ref="O1:R1"/>
    <mergeCell ref="G1:J1"/>
    <mergeCell ref="K1:N1"/>
    <mergeCell ref="A46:A48"/>
    <mergeCell ref="A66:A68"/>
    <mergeCell ref="W3:W4"/>
    <mergeCell ref="A7:A8"/>
    <mergeCell ref="A10:A12"/>
    <mergeCell ref="A14:A16"/>
    <mergeCell ref="A42:A44"/>
    <mergeCell ref="A18:A20"/>
    <mergeCell ref="A30:A32"/>
    <mergeCell ref="A34:A36"/>
    <mergeCell ref="A26:A28"/>
  </mergeCells>
  <printOptions/>
  <pageMargins left="0" right="0" top="0" bottom="0" header="0.5118055555555555" footer="0.5118055555555555"/>
  <pageSetup firstPageNumber="1" useFirstPageNumber="1" horizontalDpi="600" verticalDpi="600" orientation="landscape" paperSize="9" scale="65" r:id="rId1"/>
  <ignoredErrors>
    <ignoredError sqref="G6 K6 O6 S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0"/>
  <sheetViews>
    <sheetView showGridLines="0" zoomScale="70" zoomScaleNormal="70" zoomScalePageLayoutView="0" workbookViewId="0" topLeftCell="A1">
      <selection activeCell="M11" sqref="M11"/>
    </sheetView>
  </sheetViews>
  <sheetFormatPr defaultColWidth="10.296875" defaultRowHeight="19.5" customHeight="1"/>
  <cols>
    <col min="1" max="1" width="27.5" style="1" customWidth="1"/>
    <col min="2" max="2" width="10.59765625" style="1" customWidth="1"/>
    <col min="3" max="4" width="10.19921875" style="1" customWidth="1"/>
    <col min="5" max="5" width="12.19921875" style="1" customWidth="1"/>
    <col min="6" max="16384" width="10.19921875" style="1" customWidth="1"/>
  </cols>
  <sheetData>
    <row r="1" spans="1:11" ht="39.75" customHeight="1">
      <c r="A1" s="62"/>
      <c r="B1" s="63" t="e">
        <f>'Лист1 - Tаблица 1 - Tаблица 1'!#REF!</f>
        <v>#REF!</v>
      </c>
      <c r="C1" s="63" t="e">
        <f>'Лист1 - Tаблица 1 - Tаблица 1'!#REF!</f>
        <v>#REF!</v>
      </c>
      <c r="D1" s="63">
        <v>1</v>
      </c>
      <c r="E1" s="63">
        <f>'Лист1 - Tаблица 1 - Tаблица 1'!$E$4</f>
        <v>10000</v>
      </c>
      <c r="F1" s="87" t="e">
        <f>'Лист1 - Tаблица 1 - Tаблица 1'!#REF!</f>
        <v>#REF!</v>
      </c>
      <c r="G1" s="65"/>
      <c r="H1" s="66"/>
      <c r="I1" s="66"/>
      <c r="J1" s="66"/>
      <c r="K1" s="66"/>
    </row>
    <row r="2" spans="1:11" ht="39.75" customHeight="1">
      <c r="A2" s="65" t="e">
        <f>'Лист1 - Tаблица 1 - Tаблица 1'!#REF!</f>
        <v>#REF!</v>
      </c>
      <c r="B2" s="66" t="e">
        <f>'Лист1 - Tаблица 1 - Tаблица 1'!#REF!</f>
        <v>#REF!</v>
      </c>
      <c r="C2" s="66" t="e">
        <f>'Лист1 - Tаблица 1 - Tаблица 1'!#REF!</f>
        <v>#REF!</v>
      </c>
      <c r="D2" s="66">
        <v>1</v>
      </c>
      <c r="E2" s="66">
        <f>'Лист1 - Tаблица 1 - Tаблица 1'!$I$4</f>
        <v>20000</v>
      </c>
      <c r="F2" s="88" t="e">
        <f>'Лист1 - Tаблица 1 - Tаблица 1'!#REF!</f>
        <v>#REF!</v>
      </c>
      <c r="G2" s="65"/>
      <c r="H2" s="66"/>
      <c r="I2" s="66"/>
      <c r="J2" s="66"/>
      <c r="K2" s="66"/>
    </row>
    <row r="3" spans="1:11" ht="39.75" customHeight="1">
      <c r="A3" s="65" t="e">
        <f>'Лист1 - Tаблица 1 - Tаблица 1'!#REF!</f>
        <v>#REF!</v>
      </c>
      <c r="B3" s="66" t="e">
        <f>'Лист1 - Tаблица 1 - Tаблица 1'!#REF!</f>
        <v>#REF!</v>
      </c>
      <c r="C3" s="66" t="e">
        <f>'Лист1 - Tаблица 1 - Tаблица 1'!#REF!</f>
        <v>#REF!</v>
      </c>
      <c r="D3" s="66">
        <v>1</v>
      </c>
      <c r="E3" s="66">
        <f>'Лист1 - Tаблица 1 - Tаблица 1'!$M$4</f>
        <v>30000</v>
      </c>
      <c r="F3" s="67" t="e">
        <f>'Лист1 - Tаблица 1 - Tаблица 1'!#REF!</f>
        <v>#REF!</v>
      </c>
      <c r="G3" s="65"/>
      <c r="H3" s="66"/>
      <c r="I3" s="66"/>
      <c r="J3" s="66"/>
      <c r="K3" s="66"/>
    </row>
    <row r="4" spans="1:11" ht="39.75" customHeight="1">
      <c r="A4" s="65" t="e">
        <f>'Лист1 - Tаблица 1 - Tаблица 1'!#REF!</f>
        <v>#REF!</v>
      </c>
      <c r="B4" s="66" t="e">
        <f>'Лист1 - Tаблица 1 - Tаблица 1'!#REF!</f>
        <v>#REF!</v>
      </c>
      <c r="C4" s="66" t="e">
        <f>'Лист1 - Tаблица 1 - Tаблица 1'!#REF!</f>
        <v>#REF!</v>
      </c>
      <c r="D4" s="66">
        <v>1</v>
      </c>
      <c r="E4" s="66">
        <f>'Лист1 - Tаблица 1 - Tаблица 1'!$Q$4</f>
        <v>50000</v>
      </c>
      <c r="F4" s="67" t="e">
        <f>'Лист1 - Tаблица 1 - Tаблица 1'!#REF!</f>
        <v>#REF!</v>
      </c>
      <c r="G4" s="65"/>
      <c r="H4" s="66"/>
      <c r="I4" s="66"/>
      <c r="J4" s="66"/>
      <c r="K4" s="66"/>
    </row>
    <row r="5" spans="1:11" ht="39.75" customHeight="1">
      <c r="A5" s="65" t="e">
        <f>'Лист1 - Tаблица 1 - Tаблица 1'!#REF!</f>
        <v>#REF!</v>
      </c>
      <c r="B5" s="66" t="e">
        <f>'Лист1 - Tаблица 1 - Tаблица 1'!#REF!</f>
        <v>#REF!</v>
      </c>
      <c r="C5" s="66" t="e">
        <f>'Лист1 - Tаблица 1 - Tаблица 1'!#REF!</f>
        <v>#REF!</v>
      </c>
      <c r="D5" s="66">
        <v>1</v>
      </c>
      <c r="E5" s="66">
        <v>100000</v>
      </c>
      <c r="F5" s="67" t="e">
        <f>'Лист1 - Tаблица 1 - Tаблица 1'!#REF!</f>
        <v>#REF!</v>
      </c>
      <c r="G5" s="65"/>
      <c r="H5" s="66"/>
      <c r="I5" s="66"/>
      <c r="J5" s="66"/>
      <c r="K5" s="66"/>
    </row>
    <row r="6" spans="1:11" ht="39.75" customHeight="1">
      <c r="A6" s="68" t="e">
        <f>'Лист1 - Tаблица 1 - Tаблица 1'!#REF!</f>
        <v>#REF!</v>
      </c>
      <c r="B6" s="69" t="e">
        <f>'Лист1 - Tаблица 1 - Tаблица 1'!#REF!</f>
        <v>#REF!</v>
      </c>
      <c r="C6" s="69" t="e">
        <f>'Лист1 - Tаблица 1 - Tаблица 1'!#REF!</f>
        <v>#REF!</v>
      </c>
      <c r="D6" s="69">
        <v>1</v>
      </c>
      <c r="E6" s="69">
        <v>1000000</v>
      </c>
      <c r="F6" s="70" t="e">
        <f>'Лист1 - Tаблица 1 - Tаблица 1'!#REF!</f>
        <v>#REF!</v>
      </c>
      <c r="G6" s="65"/>
      <c r="H6" s="66"/>
      <c r="I6" s="66"/>
      <c r="J6" s="66"/>
      <c r="K6" s="66"/>
    </row>
    <row r="7" spans="1:11" ht="39.75" customHeight="1">
      <c r="A7" s="71" t="e">
        <f>'Лист1 - Tаблица 1 - Tаблица 1'!#REF!</f>
        <v>#REF!</v>
      </c>
      <c r="B7" s="72" t="e">
        <f>'Лист1 - Tаблица 1 - Tаблица 1'!#REF!</f>
        <v>#REF!</v>
      </c>
      <c r="C7" s="72" t="e">
        <f>'Лист1 - Tаблица 1 - Tаблица 1'!#REF!</f>
        <v>#REF!</v>
      </c>
      <c r="D7" s="72">
        <v>2</v>
      </c>
      <c r="E7" s="72">
        <f>'Лист1 - Tаблица 1 - Tаблица 1'!$E$4</f>
        <v>10000</v>
      </c>
      <c r="F7" s="73" t="e">
        <f>'Лист1 - Tаблица 1 - Tаблица 1'!#REF!</f>
        <v>#REF!</v>
      </c>
      <c r="G7" s="65"/>
      <c r="H7" s="66"/>
      <c r="I7" s="66"/>
      <c r="J7" s="66"/>
      <c r="K7" s="66"/>
    </row>
    <row r="8" spans="1:11" ht="39.75" customHeight="1">
      <c r="A8" s="71" t="e">
        <f>'Лист1 - Tаблица 1 - Tаблица 1'!#REF!</f>
        <v>#REF!</v>
      </c>
      <c r="B8" s="72" t="e">
        <f>'Лист1 - Tаблица 1 - Tаблица 1'!#REF!</f>
        <v>#REF!</v>
      </c>
      <c r="C8" s="72" t="e">
        <f>'Лист1 - Tаблица 1 - Tаблица 1'!#REF!</f>
        <v>#REF!</v>
      </c>
      <c r="D8" s="72">
        <v>2</v>
      </c>
      <c r="E8" s="72">
        <f>'Лист1 - Tаблица 1 - Tаблица 1'!$I$4</f>
        <v>20000</v>
      </c>
      <c r="F8" s="73" t="e">
        <f>'Лист1 - Tаблица 1 - Tаблица 1'!#REF!</f>
        <v>#REF!</v>
      </c>
      <c r="G8" s="65"/>
      <c r="H8" s="66"/>
      <c r="I8" s="66"/>
      <c r="J8" s="66"/>
      <c r="K8" s="66"/>
    </row>
    <row r="9" spans="1:11" ht="39.75" customHeight="1">
      <c r="A9" s="71" t="e">
        <f>'Лист1 - Tаблица 1 - Tаблица 1'!#REF!</f>
        <v>#REF!</v>
      </c>
      <c r="B9" s="72" t="e">
        <f>'Лист1 - Tаблица 1 - Tаблица 1'!#REF!</f>
        <v>#REF!</v>
      </c>
      <c r="C9" s="72" t="e">
        <f>'Лист1 - Tаблица 1 - Tаблица 1'!#REF!</f>
        <v>#REF!</v>
      </c>
      <c r="D9" s="72">
        <v>2</v>
      </c>
      <c r="E9" s="72">
        <f>'Лист1 - Tаблица 1 - Tаблица 1'!$M$4</f>
        <v>30000</v>
      </c>
      <c r="F9" s="73" t="e">
        <f>'Лист1 - Tаблица 1 - Tаблица 1'!#REF!</f>
        <v>#REF!</v>
      </c>
      <c r="G9" s="65"/>
      <c r="H9" s="66"/>
      <c r="I9" s="66"/>
      <c r="J9" s="66"/>
      <c r="K9" s="66"/>
    </row>
    <row r="10" spans="1:11" ht="39.75" customHeight="1">
      <c r="A10" s="71" t="e">
        <f>'Лист1 - Tаблица 1 - Tаблица 1'!#REF!</f>
        <v>#REF!</v>
      </c>
      <c r="B10" s="72" t="e">
        <f>'Лист1 - Tаблица 1 - Tаблица 1'!#REF!</f>
        <v>#REF!</v>
      </c>
      <c r="C10" s="72" t="e">
        <f>'Лист1 - Tаблица 1 - Tаблица 1'!#REF!</f>
        <v>#REF!</v>
      </c>
      <c r="D10" s="72">
        <v>2</v>
      </c>
      <c r="E10" s="72">
        <f>'Лист1 - Tаблица 1 - Tаблица 1'!$Q$4</f>
        <v>50000</v>
      </c>
      <c r="F10" s="73" t="e">
        <f>'Лист1 - Tаблица 1 - Tаблица 1'!#REF!</f>
        <v>#REF!</v>
      </c>
      <c r="G10" s="65"/>
      <c r="H10" s="66"/>
      <c r="I10" s="66"/>
      <c r="J10" s="66"/>
      <c r="K10" s="66"/>
    </row>
    <row r="11" spans="1:11" ht="39.75" customHeight="1">
      <c r="A11" s="71" t="e">
        <f>'Лист1 - Tаблица 1 - Tаблица 1'!#REF!</f>
        <v>#REF!</v>
      </c>
      <c r="B11" s="72" t="e">
        <f>'Лист1 - Tаблица 1 - Tаблица 1'!#REF!</f>
        <v>#REF!</v>
      </c>
      <c r="C11" s="72" t="e">
        <f>'Лист1 - Tаблица 1 - Tаблица 1'!#REF!</f>
        <v>#REF!</v>
      </c>
      <c r="D11" s="72">
        <v>2</v>
      </c>
      <c r="E11" s="72">
        <v>100000</v>
      </c>
      <c r="F11" s="73" t="e">
        <f>'Лист1 - Tаблица 1 - Tаблица 1'!#REF!</f>
        <v>#REF!</v>
      </c>
      <c r="G11" s="65"/>
      <c r="H11" s="66"/>
      <c r="I11" s="66"/>
      <c r="J11" s="66"/>
      <c r="K11" s="66"/>
    </row>
    <row r="12" spans="1:11" ht="39.75" customHeight="1">
      <c r="A12" s="71" t="e">
        <f>'Лист1 - Tаблица 1 - Tаблица 1'!#REF!</f>
        <v>#REF!</v>
      </c>
      <c r="B12" s="72" t="e">
        <f>'Лист1 - Tаблица 1 - Tаблица 1'!#REF!</f>
        <v>#REF!</v>
      </c>
      <c r="C12" s="72" t="e">
        <f>'Лист1 - Tаблица 1 - Tаблица 1'!#REF!</f>
        <v>#REF!</v>
      </c>
      <c r="D12" s="72">
        <v>2</v>
      </c>
      <c r="E12" s="72">
        <v>1000000</v>
      </c>
      <c r="F12" s="73" t="e">
        <f>'Лист1 - Tаблица 1 - Tаблица 1'!#REF!</f>
        <v>#REF!</v>
      </c>
      <c r="G12" s="65"/>
      <c r="H12" s="66"/>
      <c r="I12" s="66"/>
      <c r="J12" s="66"/>
      <c r="K12" s="66"/>
    </row>
    <row r="13" spans="1:11" ht="39.75" customHeight="1">
      <c r="A13" s="71" t="e">
        <f>'Лист1 - Tаблица 1 - Tаблица 1'!#REF!</f>
        <v>#REF!</v>
      </c>
      <c r="B13" s="72" t="e">
        <f>'Лист1 - Tаблица 1 - Tаблица 1'!#REF!</f>
        <v>#REF!</v>
      </c>
      <c r="C13" s="72" t="e">
        <f>'Лист1 - Tаблица 1 - Tаблица 1'!#REF!</f>
        <v>#REF!</v>
      </c>
      <c r="D13" s="72">
        <v>3</v>
      </c>
      <c r="E13" s="72">
        <f>'Лист1 - Tаблица 1 - Tаблица 1'!$E$4</f>
        <v>10000</v>
      </c>
      <c r="F13" s="73" t="e">
        <f>'Лист1 - Tаблица 1 - Tаблица 1'!#REF!</f>
        <v>#REF!</v>
      </c>
      <c r="G13" s="65"/>
      <c r="H13" s="66"/>
      <c r="I13" s="66"/>
      <c r="J13" s="66"/>
      <c r="K13" s="66"/>
    </row>
    <row r="14" spans="1:11" ht="39.75" customHeight="1">
      <c r="A14" s="71" t="e">
        <f>'Лист1 - Tаблица 1 - Tаблица 1'!#REF!</f>
        <v>#REF!</v>
      </c>
      <c r="B14" s="72" t="e">
        <f>'Лист1 - Tаблица 1 - Tаблица 1'!#REF!</f>
        <v>#REF!</v>
      </c>
      <c r="C14" s="72" t="e">
        <f>'Лист1 - Tаблица 1 - Tаблица 1'!#REF!</f>
        <v>#REF!</v>
      </c>
      <c r="D14" s="72">
        <v>3</v>
      </c>
      <c r="E14" s="72">
        <f>'Лист1 - Tаблица 1 - Tаблица 1'!$I$4</f>
        <v>20000</v>
      </c>
      <c r="F14" s="73" t="e">
        <f>'Лист1 - Tаблица 1 - Tаблица 1'!#REF!</f>
        <v>#REF!</v>
      </c>
      <c r="G14" s="65"/>
      <c r="H14" s="66"/>
      <c r="I14" s="66"/>
      <c r="J14" s="66"/>
      <c r="K14" s="66"/>
    </row>
    <row r="15" spans="1:11" ht="39.75" customHeight="1">
      <c r="A15" s="71" t="e">
        <f>'Лист1 - Tаблица 1 - Tаблица 1'!#REF!</f>
        <v>#REF!</v>
      </c>
      <c r="B15" s="72" t="e">
        <f>'Лист1 - Tаблица 1 - Tаблица 1'!#REF!</f>
        <v>#REF!</v>
      </c>
      <c r="C15" s="72" t="e">
        <f>'Лист1 - Tаблица 1 - Tаблица 1'!#REF!</f>
        <v>#REF!</v>
      </c>
      <c r="D15" s="72">
        <v>3</v>
      </c>
      <c r="E15" s="72">
        <f>'Лист1 - Tаблица 1 - Tаблица 1'!$M$4</f>
        <v>30000</v>
      </c>
      <c r="F15" s="73" t="e">
        <f>'Лист1 - Tаблица 1 - Tаблица 1'!#REF!</f>
        <v>#REF!</v>
      </c>
      <c r="G15" s="65"/>
      <c r="H15" s="66"/>
      <c r="I15" s="66"/>
      <c r="J15" s="66"/>
      <c r="K15" s="66"/>
    </row>
    <row r="16" spans="1:11" ht="39.75" customHeight="1">
      <c r="A16" s="71" t="e">
        <f>'Лист1 - Tаблица 1 - Tаблица 1'!#REF!</f>
        <v>#REF!</v>
      </c>
      <c r="B16" s="72" t="e">
        <f>'Лист1 - Tаблица 1 - Tаблица 1'!#REF!</f>
        <v>#REF!</v>
      </c>
      <c r="C16" s="72" t="e">
        <f>'Лист1 - Tаблица 1 - Tаблица 1'!#REF!</f>
        <v>#REF!</v>
      </c>
      <c r="D16" s="72">
        <v>3</v>
      </c>
      <c r="E16" s="72">
        <f>'Лист1 - Tаблица 1 - Tаблица 1'!$Q$4</f>
        <v>50000</v>
      </c>
      <c r="F16" s="73" t="e">
        <f>'Лист1 - Tаблица 1 - Tаблица 1'!#REF!</f>
        <v>#REF!</v>
      </c>
      <c r="G16" s="65"/>
      <c r="H16" s="66"/>
      <c r="I16" s="66"/>
      <c r="J16" s="66"/>
      <c r="K16" s="66"/>
    </row>
    <row r="17" spans="1:11" ht="39.75" customHeight="1">
      <c r="A17" s="71" t="e">
        <f>'Лист1 - Tаблица 1 - Tаблица 1'!#REF!</f>
        <v>#REF!</v>
      </c>
      <c r="B17" s="72" t="e">
        <f>'Лист1 - Tаблица 1 - Tаблица 1'!#REF!</f>
        <v>#REF!</v>
      </c>
      <c r="C17" s="72" t="e">
        <f>'Лист1 - Tаблица 1 - Tаблица 1'!#REF!</f>
        <v>#REF!</v>
      </c>
      <c r="D17" s="72">
        <v>3</v>
      </c>
      <c r="E17" s="72">
        <v>100000</v>
      </c>
      <c r="F17" s="73" t="e">
        <f>'Лист1 - Tаблица 1 - Tаблица 1'!#REF!</f>
        <v>#REF!</v>
      </c>
      <c r="G17" s="65"/>
      <c r="H17" s="66"/>
      <c r="I17" s="66"/>
      <c r="J17" s="66"/>
      <c r="K17" s="66"/>
    </row>
    <row r="18" spans="1:11" ht="39.75" customHeight="1">
      <c r="A18" s="71" t="e">
        <f>'Лист1 - Tаблица 1 - Tаблица 1'!#REF!</f>
        <v>#REF!</v>
      </c>
      <c r="B18" s="72" t="e">
        <f>'Лист1 - Tаблица 1 - Tаблица 1'!#REF!</f>
        <v>#REF!</v>
      </c>
      <c r="C18" s="72" t="e">
        <f>'Лист1 - Tаблица 1 - Tаблица 1'!#REF!</f>
        <v>#REF!</v>
      </c>
      <c r="D18" s="72">
        <v>3</v>
      </c>
      <c r="E18" s="72">
        <v>1000000</v>
      </c>
      <c r="F18" s="73" t="e">
        <f>'Лист1 - Tаблица 1 - Tаблица 1'!#REF!</f>
        <v>#REF!</v>
      </c>
      <c r="G18" s="65"/>
      <c r="H18" s="66"/>
      <c r="I18" s="66"/>
      <c r="J18" s="66"/>
      <c r="K18" s="66"/>
    </row>
    <row r="19" spans="1:11" ht="39.75" customHeight="1">
      <c r="A19" s="71" t="e">
        <f>'Лист1 - Tаблица 1 - Tаблица 1'!#REF!</f>
        <v>#REF!</v>
      </c>
      <c r="B19" s="72" t="e">
        <f>'Лист1 - Tаблица 1 - Tаблица 1'!#REF!</f>
        <v>#REF!</v>
      </c>
      <c r="C19" s="72" t="e">
        <f>'Лист1 - Tаблица 1 - Tаблица 1'!#REF!</f>
        <v>#REF!</v>
      </c>
      <c r="D19" s="72">
        <v>4</v>
      </c>
      <c r="E19" s="72">
        <f>'Лист1 - Tаблица 1 - Tаблица 1'!$E$4</f>
        <v>10000</v>
      </c>
      <c r="F19" s="73" t="e">
        <f>'Лист1 - Tаблица 1 - Tаблица 1'!#REF!</f>
        <v>#REF!</v>
      </c>
      <c r="G19" s="65"/>
      <c r="H19" s="66"/>
      <c r="I19" s="66"/>
      <c r="J19" s="66"/>
      <c r="K19" s="66"/>
    </row>
    <row r="20" spans="1:11" ht="39.75" customHeight="1">
      <c r="A20" s="71" t="e">
        <f>'Лист1 - Tаблица 1 - Tаблица 1'!#REF!</f>
        <v>#REF!</v>
      </c>
      <c r="B20" s="72" t="e">
        <f>'Лист1 - Tаблица 1 - Tаблица 1'!#REF!</f>
        <v>#REF!</v>
      </c>
      <c r="C20" s="72" t="e">
        <f>'Лист1 - Tаблица 1 - Tаблица 1'!#REF!</f>
        <v>#REF!</v>
      </c>
      <c r="D20" s="72">
        <v>4</v>
      </c>
      <c r="E20" s="72">
        <f>'Лист1 - Tаблица 1 - Tаблица 1'!$I$4</f>
        <v>20000</v>
      </c>
      <c r="F20" s="73" t="e">
        <f>'Лист1 - Tаблица 1 - Tаблица 1'!#REF!</f>
        <v>#REF!</v>
      </c>
      <c r="G20" s="65"/>
      <c r="H20" s="66"/>
      <c r="I20" s="66"/>
      <c r="J20" s="66"/>
      <c r="K20" s="66"/>
    </row>
    <row r="21" spans="1:11" ht="39.75" customHeight="1">
      <c r="A21" s="71" t="e">
        <f>'Лист1 - Tаблица 1 - Tаблица 1'!#REF!</f>
        <v>#REF!</v>
      </c>
      <c r="B21" s="72" t="e">
        <f>'Лист1 - Tаблица 1 - Tаблица 1'!#REF!</f>
        <v>#REF!</v>
      </c>
      <c r="C21" s="72" t="e">
        <f>'Лист1 - Tаблица 1 - Tаблица 1'!#REF!</f>
        <v>#REF!</v>
      </c>
      <c r="D21" s="72">
        <v>4</v>
      </c>
      <c r="E21" s="72">
        <f>'Лист1 - Tаблица 1 - Tаблица 1'!$M$4</f>
        <v>30000</v>
      </c>
      <c r="F21" s="73" t="e">
        <f>'Лист1 - Tаблица 1 - Tаблица 1'!#REF!</f>
        <v>#REF!</v>
      </c>
      <c r="G21" s="65"/>
      <c r="H21" s="66"/>
      <c r="I21" s="66"/>
      <c r="J21" s="66"/>
      <c r="K21" s="66"/>
    </row>
    <row r="22" spans="1:11" ht="39.75" customHeight="1">
      <c r="A22" s="71" t="e">
        <f>'Лист1 - Tаблица 1 - Tаблица 1'!#REF!</f>
        <v>#REF!</v>
      </c>
      <c r="B22" s="72" t="e">
        <f>'Лист1 - Tаблица 1 - Tаблица 1'!#REF!</f>
        <v>#REF!</v>
      </c>
      <c r="C22" s="72" t="e">
        <f>'Лист1 - Tаблица 1 - Tаблица 1'!#REF!</f>
        <v>#REF!</v>
      </c>
      <c r="D22" s="72">
        <v>4</v>
      </c>
      <c r="E22" s="72">
        <f>'Лист1 - Tаблица 1 - Tаблица 1'!$Q$4</f>
        <v>50000</v>
      </c>
      <c r="F22" s="73" t="e">
        <f>'Лист1 - Tаблица 1 - Tаблица 1'!#REF!</f>
        <v>#REF!</v>
      </c>
      <c r="G22" s="65"/>
      <c r="H22" s="66"/>
      <c r="I22" s="66"/>
      <c r="J22" s="66"/>
      <c r="K22" s="66"/>
    </row>
    <row r="23" spans="1:11" ht="39.75" customHeight="1">
      <c r="A23" s="71" t="e">
        <f>'Лист1 - Tаблица 1 - Tаблица 1'!#REF!</f>
        <v>#REF!</v>
      </c>
      <c r="B23" s="72" t="e">
        <f>'Лист1 - Tаблица 1 - Tаблица 1'!#REF!</f>
        <v>#REF!</v>
      </c>
      <c r="C23" s="72" t="e">
        <f>'Лист1 - Tаблица 1 - Tаблица 1'!#REF!</f>
        <v>#REF!</v>
      </c>
      <c r="D23" s="72">
        <v>4</v>
      </c>
      <c r="E23" s="72">
        <v>100000</v>
      </c>
      <c r="F23" s="73" t="e">
        <f>'Лист1 - Tаблица 1 - Tаблица 1'!#REF!</f>
        <v>#REF!</v>
      </c>
      <c r="G23" s="65"/>
      <c r="H23" s="66"/>
      <c r="I23" s="66"/>
      <c r="J23" s="66"/>
      <c r="K23" s="66"/>
    </row>
    <row r="24" spans="1:11" ht="39.75" customHeight="1">
      <c r="A24" s="71" t="e">
        <f>'Лист1 - Tаблица 1 - Tаблица 1'!#REF!</f>
        <v>#REF!</v>
      </c>
      <c r="B24" s="72" t="e">
        <f>'Лист1 - Tаблица 1 - Tаблица 1'!#REF!</f>
        <v>#REF!</v>
      </c>
      <c r="C24" s="72" t="e">
        <f>'Лист1 - Tаблица 1 - Tаблица 1'!#REF!</f>
        <v>#REF!</v>
      </c>
      <c r="D24" s="72">
        <v>4</v>
      </c>
      <c r="E24" s="72">
        <v>1000000</v>
      </c>
      <c r="F24" s="73" t="e">
        <f>'Лист1 - Tаблица 1 - Tаблица 1'!#REF!</f>
        <v>#REF!</v>
      </c>
      <c r="G24" s="65"/>
      <c r="H24" s="66"/>
      <c r="I24" s="66"/>
      <c r="J24" s="66"/>
      <c r="K24" s="66"/>
    </row>
    <row r="25" spans="1:11" ht="39.75" customHeight="1">
      <c r="A25" s="71" t="e">
        <f>'Лист1 - Tаблица 1 - Tаблица 1'!#REF!</f>
        <v>#REF!</v>
      </c>
      <c r="B25" s="72" t="e">
        <f>'Лист1 - Tаблица 1 - Tаблица 1'!#REF!</f>
        <v>#REF!</v>
      </c>
      <c r="C25" s="72" t="e">
        <f>'Лист1 - Tаблица 1 - Tаблица 1'!#REF!</f>
        <v>#REF!</v>
      </c>
      <c r="D25" s="72">
        <v>1</v>
      </c>
      <c r="E25" s="72">
        <f>'Лист1 - Tаблица 1 - Tаблица 1'!$E$4</f>
        <v>10000</v>
      </c>
      <c r="F25" s="73" t="e">
        <f>'Лист1 - Tаблица 1 - Tаблица 1'!#REF!</f>
        <v>#REF!</v>
      </c>
      <c r="G25" s="65"/>
      <c r="H25" s="66"/>
      <c r="I25" s="66"/>
      <c r="J25" s="66"/>
      <c r="K25" s="66"/>
    </row>
    <row r="26" spans="1:11" ht="39.75" customHeight="1">
      <c r="A26" s="71" t="e">
        <f>'Лист1 - Tаблица 1 - Tаблица 1'!#REF!</f>
        <v>#REF!</v>
      </c>
      <c r="B26" s="72" t="e">
        <f>'Лист1 - Tаблица 1 - Tаблица 1'!#REF!</f>
        <v>#REF!</v>
      </c>
      <c r="C26" s="72" t="e">
        <f>'Лист1 - Tаблица 1 - Tаблица 1'!#REF!</f>
        <v>#REF!</v>
      </c>
      <c r="D26" s="72">
        <v>1</v>
      </c>
      <c r="E26" s="72">
        <f>'Лист1 - Tаблица 1 - Tаблица 1'!$I$4</f>
        <v>20000</v>
      </c>
      <c r="F26" s="73" t="e">
        <f>'Лист1 - Tаблица 1 - Tаблица 1'!#REF!</f>
        <v>#REF!</v>
      </c>
      <c r="G26" s="65"/>
      <c r="H26" s="66"/>
      <c r="I26" s="66"/>
      <c r="J26" s="66"/>
      <c r="K26" s="66"/>
    </row>
    <row r="27" spans="1:11" ht="39.75" customHeight="1">
      <c r="A27" s="71" t="e">
        <f>'Лист1 - Tаблица 1 - Tаблица 1'!#REF!</f>
        <v>#REF!</v>
      </c>
      <c r="B27" s="72" t="e">
        <f>'Лист1 - Tаблица 1 - Tаблица 1'!#REF!</f>
        <v>#REF!</v>
      </c>
      <c r="C27" s="72" t="e">
        <f>'Лист1 - Tаблица 1 - Tаблица 1'!#REF!</f>
        <v>#REF!</v>
      </c>
      <c r="D27" s="72">
        <v>1</v>
      </c>
      <c r="E27" s="72">
        <f>'Лист1 - Tаблица 1 - Tаблица 1'!$M$4</f>
        <v>30000</v>
      </c>
      <c r="F27" s="73" t="e">
        <f>'Лист1 - Tаблица 1 - Tаблица 1'!#REF!</f>
        <v>#REF!</v>
      </c>
      <c r="G27" s="65"/>
      <c r="H27" s="66"/>
      <c r="I27" s="66"/>
      <c r="J27" s="66"/>
      <c r="K27" s="66"/>
    </row>
    <row r="28" spans="1:11" ht="39.75" customHeight="1">
      <c r="A28" s="71" t="e">
        <f>'Лист1 - Tаблица 1 - Tаблица 1'!#REF!</f>
        <v>#REF!</v>
      </c>
      <c r="B28" s="72" t="e">
        <f>'Лист1 - Tаблица 1 - Tаблица 1'!#REF!</f>
        <v>#REF!</v>
      </c>
      <c r="C28" s="72" t="e">
        <f>'Лист1 - Tаблица 1 - Tаблица 1'!#REF!</f>
        <v>#REF!</v>
      </c>
      <c r="D28" s="72">
        <v>1</v>
      </c>
      <c r="E28" s="72">
        <f>'Лист1 - Tаблица 1 - Tаблица 1'!$Q$4</f>
        <v>50000</v>
      </c>
      <c r="F28" s="73" t="e">
        <f>'Лист1 - Tаблица 1 - Tаблица 1'!#REF!</f>
        <v>#REF!</v>
      </c>
      <c r="G28" s="65"/>
      <c r="H28" s="66"/>
      <c r="I28" s="66"/>
      <c r="J28" s="66"/>
      <c r="K28" s="66"/>
    </row>
    <row r="29" spans="1:11" ht="39.75" customHeight="1">
      <c r="A29" s="71" t="e">
        <f>'Лист1 - Tаблица 1 - Tаблица 1'!#REF!</f>
        <v>#REF!</v>
      </c>
      <c r="B29" s="72" t="e">
        <f>'Лист1 - Tаблица 1 - Tаблица 1'!#REF!</f>
        <v>#REF!</v>
      </c>
      <c r="C29" s="72" t="e">
        <f>'Лист1 - Tаблица 1 - Tаблица 1'!#REF!</f>
        <v>#REF!</v>
      </c>
      <c r="D29" s="72">
        <v>1</v>
      </c>
      <c r="E29" s="72">
        <v>100000</v>
      </c>
      <c r="F29" s="73" t="e">
        <f>'Лист1 - Tаблица 1 - Tаблица 1'!#REF!</f>
        <v>#REF!</v>
      </c>
      <c r="G29" s="65"/>
      <c r="H29" s="66"/>
      <c r="I29" s="66"/>
      <c r="J29" s="66"/>
      <c r="K29" s="66"/>
    </row>
    <row r="30" spans="1:11" ht="39.75" customHeight="1">
      <c r="A30" s="71" t="e">
        <f>'Лист1 - Tаблица 1 - Tаблица 1'!#REF!</f>
        <v>#REF!</v>
      </c>
      <c r="B30" s="72" t="e">
        <f>'Лист1 - Tаблица 1 - Tаблица 1'!#REF!</f>
        <v>#REF!</v>
      </c>
      <c r="C30" s="72" t="e">
        <f>'Лист1 - Tаблица 1 - Tаблица 1'!#REF!</f>
        <v>#REF!</v>
      </c>
      <c r="D30" s="72">
        <v>1</v>
      </c>
      <c r="E30" s="72">
        <v>1000000</v>
      </c>
      <c r="F30" s="73" t="e">
        <f>'Лист1 - Tаблица 1 - Tаблица 1'!#REF!</f>
        <v>#REF!</v>
      </c>
      <c r="G30" s="65"/>
      <c r="H30" s="66"/>
      <c r="I30" s="66"/>
      <c r="J30" s="66"/>
      <c r="K30" s="66"/>
    </row>
    <row r="31" spans="1:11" ht="39.75" customHeight="1">
      <c r="A31" s="71" t="e">
        <f>'Лист1 - Tаблица 1 - Tаблица 1'!#REF!</f>
        <v>#REF!</v>
      </c>
      <c r="B31" s="72" t="e">
        <f>'Лист1 - Tаблица 1 - Tаблица 1'!#REF!</f>
        <v>#REF!</v>
      </c>
      <c r="C31" s="72" t="e">
        <f>'Лист1 - Tаблица 1 - Tаблица 1'!#REF!</f>
        <v>#REF!</v>
      </c>
      <c r="D31" s="72">
        <v>2</v>
      </c>
      <c r="E31" s="72">
        <f>'Лист1 - Tаблица 1 - Tаблица 1'!$E$4</f>
        <v>10000</v>
      </c>
      <c r="F31" s="73" t="e">
        <f>'Лист1 - Tаблица 1 - Tаблица 1'!#REF!</f>
        <v>#REF!</v>
      </c>
      <c r="G31" s="65"/>
      <c r="H31" s="66"/>
      <c r="I31" s="66"/>
      <c r="J31" s="66"/>
      <c r="K31" s="66"/>
    </row>
    <row r="32" spans="1:11" ht="39.75" customHeight="1">
      <c r="A32" s="71" t="e">
        <f>'Лист1 - Tаблица 1 - Tаблица 1'!#REF!</f>
        <v>#REF!</v>
      </c>
      <c r="B32" s="72" t="e">
        <f>'Лист1 - Tаблица 1 - Tаблица 1'!#REF!</f>
        <v>#REF!</v>
      </c>
      <c r="C32" s="72" t="e">
        <f>'Лист1 - Tаблица 1 - Tаблица 1'!#REF!</f>
        <v>#REF!</v>
      </c>
      <c r="D32" s="72">
        <v>2</v>
      </c>
      <c r="E32" s="72">
        <f>'Лист1 - Tаблица 1 - Tаблица 1'!$I$4</f>
        <v>20000</v>
      </c>
      <c r="F32" s="73" t="e">
        <f>'Лист1 - Tаблица 1 - Tаблица 1'!#REF!</f>
        <v>#REF!</v>
      </c>
      <c r="G32" s="65"/>
      <c r="H32" s="66"/>
      <c r="I32" s="66"/>
      <c r="J32" s="66"/>
      <c r="K32" s="66"/>
    </row>
    <row r="33" spans="1:11" ht="39.75" customHeight="1">
      <c r="A33" s="71" t="e">
        <f>'Лист1 - Tаблица 1 - Tаблица 1'!#REF!</f>
        <v>#REF!</v>
      </c>
      <c r="B33" s="72" t="e">
        <f>'Лист1 - Tаблица 1 - Tаблица 1'!#REF!</f>
        <v>#REF!</v>
      </c>
      <c r="C33" s="72" t="e">
        <f>'Лист1 - Tаблица 1 - Tаблица 1'!#REF!</f>
        <v>#REF!</v>
      </c>
      <c r="D33" s="72">
        <v>2</v>
      </c>
      <c r="E33" s="72">
        <f>'Лист1 - Tаблица 1 - Tаблица 1'!$M$4</f>
        <v>30000</v>
      </c>
      <c r="F33" s="73" t="e">
        <f>'Лист1 - Tаблица 1 - Tаблица 1'!#REF!</f>
        <v>#REF!</v>
      </c>
      <c r="G33" s="65"/>
      <c r="H33" s="66"/>
      <c r="I33" s="66"/>
      <c r="J33" s="66"/>
      <c r="K33" s="66"/>
    </row>
    <row r="34" spans="1:11" ht="39.75" customHeight="1">
      <c r="A34" s="71" t="e">
        <f>'Лист1 - Tаблица 1 - Tаблица 1'!#REF!</f>
        <v>#REF!</v>
      </c>
      <c r="B34" s="72" t="e">
        <f>'Лист1 - Tаблица 1 - Tаблица 1'!#REF!</f>
        <v>#REF!</v>
      </c>
      <c r="C34" s="72" t="e">
        <f>'Лист1 - Tаблица 1 - Tаблица 1'!#REF!</f>
        <v>#REF!</v>
      </c>
      <c r="D34" s="72">
        <v>2</v>
      </c>
      <c r="E34" s="72">
        <f>'Лист1 - Tаблица 1 - Tаблица 1'!$Q$4</f>
        <v>50000</v>
      </c>
      <c r="F34" s="73" t="e">
        <f>'Лист1 - Tаблица 1 - Tаблица 1'!#REF!</f>
        <v>#REF!</v>
      </c>
      <c r="G34" s="65"/>
      <c r="H34" s="66"/>
      <c r="I34" s="66"/>
      <c r="J34" s="66"/>
      <c r="K34" s="66"/>
    </row>
    <row r="35" spans="1:11" ht="39.75" customHeight="1">
      <c r="A35" s="71" t="e">
        <f>'Лист1 - Tаблица 1 - Tаблица 1'!#REF!</f>
        <v>#REF!</v>
      </c>
      <c r="B35" s="72" t="e">
        <f>'Лист1 - Tаблица 1 - Tаблица 1'!#REF!</f>
        <v>#REF!</v>
      </c>
      <c r="C35" s="72" t="e">
        <f>'Лист1 - Tаблица 1 - Tаблица 1'!#REF!</f>
        <v>#REF!</v>
      </c>
      <c r="D35" s="72">
        <v>2</v>
      </c>
      <c r="E35" s="72">
        <v>100000</v>
      </c>
      <c r="F35" s="73" t="e">
        <f>'Лист1 - Tаблица 1 - Tаблица 1'!#REF!</f>
        <v>#REF!</v>
      </c>
      <c r="G35" s="65"/>
      <c r="H35" s="66"/>
      <c r="I35" s="66"/>
      <c r="J35" s="66"/>
      <c r="K35" s="66"/>
    </row>
    <row r="36" spans="1:11" ht="39.75" customHeight="1">
      <c r="A36" s="71" t="e">
        <f>'Лист1 - Tаблица 1 - Tаблица 1'!#REF!</f>
        <v>#REF!</v>
      </c>
      <c r="B36" s="72" t="e">
        <f>'Лист1 - Tаблица 1 - Tаблица 1'!#REF!</f>
        <v>#REF!</v>
      </c>
      <c r="C36" s="72" t="e">
        <f>'Лист1 - Tаблица 1 - Tаблица 1'!#REF!</f>
        <v>#REF!</v>
      </c>
      <c r="D36" s="72">
        <v>2</v>
      </c>
      <c r="E36" s="72">
        <v>1000000</v>
      </c>
      <c r="F36" s="73" t="e">
        <f>'Лист1 - Tаблица 1 - Tаблица 1'!#REF!</f>
        <v>#REF!</v>
      </c>
      <c r="G36" s="65"/>
      <c r="H36" s="66"/>
      <c r="I36" s="66"/>
      <c r="J36" s="66"/>
      <c r="K36" s="66"/>
    </row>
    <row r="37" spans="1:11" ht="39.75" customHeight="1">
      <c r="A37" s="71" t="e">
        <f>'Лист1 - Tаблица 1 - Tаблица 1'!#REF!</f>
        <v>#REF!</v>
      </c>
      <c r="B37" s="72" t="e">
        <f>'Лист1 - Tаблица 1 - Tаблица 1'!#REF!</f>
        <v>#REF!</v>
      </c>
      <c r="C37" s="72" t="e">
        <f>'Лист1 - Tаблица 1 - Tаблица 1'!#REF!</f>
        <v>#REF!</v>
      </c>
      <c r="D37" s="72">
        <v>3</v>
      </c>
      <c r="E37" s="72">
        <f>'Лист1 - Tаблица 1 - Tаблица 1'!$E$4</f>
        <v>10000</v>
      </c>
      <c r="F37" s="73" t="e">
        <f>'Лист1 - Tаблица 1 - Tаблица 1'!#REF!</f>
        <v>#REF!</v>
      </c>
      <c r="G37" s="65"/>
      <c r="H37" s="66"/>
      <c r="I37" s="66"/>
      <c r="J37" s="66"/>
      <c r="K37" s="66"/>
    </row>
    <row r="38" spans="1:11" ht="39.75" customHeight="1">
      <c r="A38" s="71" t="e">
        <f>'Лист1 - Tаблица 1 - Tаблица 1'!#REF!</f>
        <v>#REF!</v>
      </c>
      <c r="B38" s="72" t="e">
        <f>'Лист1 - Tаблица 1 - Tаблица 1'!#REF!</f>
        <v>#REF!</v>
      </c>
      <c r="C38" s="72" t="e">
        <f>'Лист1 - Tаблица 1 - Tаблица 1'!#REF!</f>
        <v>#REF!</v>
      </c>
      <c r="D38" s="72">
        <v>3</v>
      </c>
      <c r="E38" s="72">
        <f>'Лист1 - Tаблица 1 - Tаблица 1'!$I$4</f>
        <v>20000</v>
      </c>
      <c r="F38" s="73" t="e">
        <f>'Лист1 - Tаблица 1 - Tаблица 1'!#REF!</f>
        <v>#REF!</v>
      </c>
      <c r="G38" s="65"/>
      <c r="H38" s="66"/>
      <c r="I38" s="66"/>
      <c r="J38" s="66"/>
      <c r="K38" s="66"/>
    </row>
    <row r="39" spans="1:11" ht="39.75" customHeight="1">
      <c r="A39" s="71" t="e">
        <f>'Лист1 - Tаблица 1 - Tаблица 1'!#REF!</f>
        <v>#REF!</v>
      </c>
      <c r="B39" s="72" t="e">
        <f>'Лист1 - Tаблица 1 - Tаблица 1'!#REF!</f>
        <v>#REF!</v>
      </c>
      <c r="C39" s="72" t="e">
        <f>'Лист1 - Tаблица 1 - Tаблица 1'!#REF!</f>
        <v>#REF!</v>
      </c>
      <c r="D39" s="72">
        <v>3</v>
      </c>
      <c r="E39" s="72">
        <f>'Лист1 - Tаблица 1 - Tаблица 1'!$M$4</f>
        <v>30000</v>
      </c>
      <c r="F39" s="73" t="e">
        <f>'Лист1 - Tаблица 1 - Tаблица 1'!#REF!</f>
        <v>#REF!</v>
      </c>
      <c r="G39" s="65"/>
      <c r="H39" s="66"/>
      <c r="I39" s="66"/>
      <c r="J39" s="66"/>
      <c r="K39" s="66"/>
    </row>
    <row r="40" spans="1:11" ht="39.75" customHeight="1">
      <c r="A40" s="71" t="e">
        <f>'Лист1 - Tаблица 1 - Tаблица 1'!#REF!</f>
        <v>#REF!</v>
      </c>
      <c r="B40" s="72" t="e">
        <f>'Лист1 - Tаблица 1 - Tаблица 1'!#REF!</f>
        <v>#REF!</v>
      </c>
      <c r="C40" s="72" t="e">
        <f>'Лист1 - Tаблица 1 - Tаблица 1'!#REF!</f>
        <v>#REF!</v>
      </c>
      <c r="D40" s="72">
        <v>3</v>
      </c>
      <c r="E40" s="72">
        <f>'Лист1 - Tаблица 1 - Tаблица 1'!$Q$4</f>
        <v>50000</v>
      </c>
      <c r="F40" s="73" t="e">
        <f>'Лист1 - Tаблица 1 - Tаблица 1'!#REF!</f>
        <v>#REF!</v>
      </c>
      <c r="G40" s="65"/>
      <c r="H40" s="66"/>
      <c r="I40" s="66"/>
      <c r="J40" s="66"/>
      <c r="K40" s="66"/>
    </row>
    <row r="41" spans="1:11" ht="39.75" customHeight="1">
      <c r="A41" s="71" t="e">
        <f>'Лист1 - Tаблица 1 - Tаблица 1'!#REF!</f>
        <v>#REF!</v>
      </c>
      <c r="B41" s="72" t="e">
        <f>'Лист1 - Tаблица 1 - Tаблица 1'!#REF!</f>
        <v>#REF!</v>
      </c>
      <c r="C41" s="72" t="e">
        <f>'Лист1 - Tаблица 1 - Tаблица 1'!#REF!</f>
        <v>#REF!</v>
      </c>
      <c r="D41" s="72">
        <v>3</v>
      </c>
      <c r="E41" s="72">
        <v>100000</v>
      </c>
      <c r="F41" s="73" t="e">
        <f>'Лист1 - Tаблица 1 - Tаблица 1'!#REF!</f>
        <v>#REF!</v>
      </c>
      <c r="G41" s="65"/>
      <c r="H41" s="66"/>
      <c r="I41" s="66"/>
      <c r="J41" s="66"/>
      <c r="K41" s="66"/>
    </row>
    <row r="42" spans="1:11" ht="39.75" customHeight="1">
      <c r="A42" s="71" t="e">
        <f>'Лист1 - Tаблица 1 - Tаблица 1'!#REF!</f>
        <v>#REF!</v>
      </c>
      <c r="B42" s="72" t="e">
        <f>'Лист1 - Tаблица 1 - Tаблица 1'!#REF!</f>
        <v>#REF!</v>
      </c>
      <c r="C42" s="72" t="e">
        <f>'Лист1 - Tаблица 1 - Tаблица 1'!#REF!</f>
        <v>#REF!</v>
      </c>
      <c r="D42" s="72">
        <v>3</v>
      </c>
      <c r="E42" s="72">
        <v>1000000</v>
      </c>
      <c r="F42" s="73" t="e">
        <f>'Лист1 - Tаблица 1 - Tаблица 1'!#REF!</f>
        <v>#REF!</v>
      </c>
      <c r="G42" s="65"/>
      <c r="H42" s="66"/>
      <c r="I42" s="66"/>
      <c r="J42" s="66"/>
      <c r="K42" s="66"/>
    </row>
    <row r="43" spans="1:11" ht="39.75" customHeight="1">
      <c r="A43" s="71" t="e">
        <f>'Лист1 - Tаблица 1 - Tаблица 1'!#REF!</f>
        <v>#REF!</v>
      </c>
      <c r="B43" s="72" t="e">
        <f>'Лист1 - Tаблица 1 - Tаблица 1'!#REF!</f>
        <v>#REF!</v>
      </c>
      <c r="C43" s="72" t="e">
        <f>'Лист1 - Tаблица 1 - Tаблица 1'!#REF!</f>
        <v>#REF!</v>
      </c>
      <c r="D43" s="72">
        <v>4</v>
      </c>
      <c r="E43" s="72">
        <f>'Лист1 - Tаблица 1 - Tаблица 1'!$E$4</f>
        <v>10000</v>
      </c>
      <c r="F43" s="73" t="e">
        <f>'Лист1 - Tаблица 1 - Tаблица 1'!#REF!</f>
        <v>#REF!</v>
      </c>
      <c r="G43" s="65"/>
      <c r="H43" s="66"/>
      <c r="I43" s="66"/>
      <c r="J43" s="66"/>
      <c r="K43" s="66"/>
    </row>
    <row r="44" spans="1:11" ht="39.75" customHeight="1">
      <c r="A44" s="71" t="e">
        <f>'Лист1 - Tаблица 1 - Tаблица 1'!#REF!</f>
        <v>#REF!</v>
      </c>
      <c r="B44" s="72" t="e">
        <f>'Лист1 - Tаблица 1 - Tаблица 1'!#REF!</f>
        <v>#REF!</v>
      </c>
      <c r="C44" s="72" t="e">
        <f>'Лист1 - Tаблица 1 - Tаблица 1'!#REF!</f>
        <v>#REF!</v>
      </c>
      <c r="D44" s="72">
        <v>4</v>
      </c>
      <c r="E44" s="72">
        <f>'Лист1 - Tаблица 1 - Tаблица 1'!$I$4</f>
        <v>20000</v>
      </c>
      <c r="F44" s="73" t="e">
        <f>'Лист1 - Tаблица 1 - Tаблица 1'!#REF!</f>
        <v>#REF!</v>
      </c>
      <c r="G44" s="65"/>
      <c r="H44" s="66"/>
      <c r="I44" s="66"/>
      <c r="J44" s="66"/>
      <c r="K44" s="66"/>
    </row>
    <row r="45" spans="1:11" ht="39.75" customHeight="1">
      <c r="A45" s="71" t="e">
        <f>'Лист1 - Tаблица 1 - Tаблица 1'!#REF!</f>
        <v>#REF!</v>
      </c>
      <c r="B45" s="72" t="e">
        <f>'Лист1 - Tаблица 1 - Tаблица 1'!#REF!</f>
        <v>#REF!</v>
      </c>
      <c r="C45" s="72" t="e">
        <f>'Лист1 - Tаблица 1 - Tаблица 1'!#REF!</f>
        <v>#REF!</v>
      </c>
      <c r="D45" s="72">
        <v>4</v>
      </c>
      <c r="E45" s="72">
        <f>'Лист1 - Tаблица 1 - Tаблица 1'!$M$4</f>
        <v>30000</v>
      </c>
      <c r="F45" s="73" t="e">
        <f>'Лист1 - Tаблица 1 - Tаблица 1'!#REF!</f>
        <v>#REF!</v>
      </c>
      <c r="G45" s="65"/>
      <c r="H45" s="66"/>
      <c r="I45" s="66"/>
      <c r="J45" s="66"/>
      <c r="K45" s="66"/>
    </row>
    <row r="46" spans="1:11" ht="39.75" customHeight="1">
      <c r="A46" s="71" t="e">
        <f>'Лист1 - Tаблица 1 - Tаблица 1'!#REF!</f>
        <v>#REF!</v>
      </c>
      <c r="B46" s="72" t="e">
        <f>'Лист1 - Tаблица 1 - Tаблица 1'!#REF!</f>
        <v>#REF!</v>
      </c>
      <c r="C46" s="72" t="e">
        <f>'Лист1 - Tаблица 1 - Tаблица 1'!#REF!</f>
        <v>#REF!</v>
      </c>
      <c r="D46" s="72">
        <v>4</v>
      </c>
      <c r="E46" s="72">
        <f>'Лист1 - Tаблица 1 - Tаблица 1'!$Q$4</f>
        <v>50000</v>
      </c>
      <c r="F46" s="73" t="e">
        <f>'Лист1 - Tаблица 1 - Tаблица 1'!#REF!</f>
        <v>#REF!</v>
      </c>
      <c r="G46" s="65"/>
      <c r="H46" s="66"/>
      <c r="I46" s="66"/>
      <c r="J46" s="66"/>
      <c r="K46" s="66"/>
    </row>
    <row r="47" spans="1:11" ht="39.75" customHeight="1">
      <c r="A47" s="71" t="e">
        <f>'Лист1 - Tаблица 1 - Tаблица 1'!#REF!</f>
        <v>#REF!</v>
      </c>
      <c r="B47" s="72" t="e">
        <f>'Лист1 - Tаблица 1 - Tаблица 1'!#REF!</f>
        <v>#REF!</v>
      </c>
      <c r="C47" s="72" t="e">
        <f>'Лист1 - Tаблица 1 - Tаблица 1'!#REF!</f>
        <v>#REF!</v>
      </c>
      <c r="D47" s="72">
        <v>4</v>
      </c>
      <c r="E47" s="72">
        <v>100000</v>
      </c>
      <c r="F47" s="73" t="e">
        <f>'Лист1 - Tаблица 1 - Tаблица 1'!#REF!</f>
        <v>#REF!</v>
      </c>
      <c r="G47" s="65"/>
      <c r="H47" s="66"/>
      <c r="I47" s="66"/>
      <c r="J47" s="66"/>
      <c r="K47" s="66"/>
    </row>
    <row r="48" spans="1:11" ht="39.75" customHeight="1">
      <c r="A48" s="71" t="e">
        <f>'Лист1 - Tаблица 1 - Tаблица 1'!#REF!</f>
        <v>#REF!</v>
      </c>
      <c r="B48" s="72" t="e">
        <f>'Лист1 - Tаблица 1 - Tаблица 1'!#REF!</f>
        <v>#REF!</v>
      </c>
      <c r="C48" s="72" t="e">
        <f>'Лист1 - Tаблица 1 - Tаблица 1'!#REF!</f>
        <v>#REF!</v>
      </c>
      <c r="D48" s="72">
        <v>4</v>
      </c>
      <c r="E48" s="72">
        <v>1000000</v>
      </c>
      <c r="F48" s="73" t="e">
        <f>'Лист1 - Tаблица 1 - Tаблица 1'!#REF!</f>
        <v>#REF!</v>
      </c>
      <c r="G48" s="65"/>
      <c r="H48" s="66"/>
      <c r="I48" s="66"/>
      <c r="J48" s="66"/>
      <c r="K48" s="66"/>
    </row>
    <row r="49" spans="1:11" ht="39.75" customHeight="1">
      <c r="A49" s="62" t="e">
        <f>'Лист1 - Tаблица 1 - Tаблица 1'!#REF!</f>
        <v>#REF!</v>
      </c>
      <c r="B49" s="63" t="e">
        <f>'Лист1 - Tаблица 1 - Tаблица 1'!#REF!</f>
        <v>#REF!</v>
      </c>
      <c r="C49" s="63">
        <f>'Лист1 - Tаблица 1 - Tаблица 1'!$D$31</f>
        <v>25</v>
      </c>
      <c r="D49" s="63">
        <v>1</v>
      </c>
      <c r="E49" s="63">
        <f>'Лист1 - Tаблица 1 - Tаблица 1'!$E$4</f>
        <v>10000</v>
      </c>
      <c r="F49" s="64">
        <f>'Лист1 - Tаблица 1 - Tаблица 1'!E31</f>
        <v>0</v>
      </c>
      <c r="G49" s="65"/>
      <c r="H49" s="66"/>
      <c r="I49" s="66"/>
      <c r="J49" s="66"/>
      <c r="K49" s="66"/>
    </row>
    <row r="50" spans="1:11" ht="39.75" customHeight="1">
      <c r="A50" s="65" t="e">
        <f>'Лист1 - Tаблица 1 - Tаблица 1'!#REF!</f>
        <v>#REF!</v>
      </c>
      <c r="B50" s="66" t="e">
        <f>'Лист1 - Tаблица 1 - Tаблица 1'!#REF!</f>
        <v>#REF!</v>
      </c>
      <c r="C50" s="66">
        <f>'Лист1 - Tаблица 1 - Tаблица 1'!$D$31</f>
        <v>25</v>
      </c>
      <c r="D50" s="66">
        <v>1</v>
      </c>
      <c r="E50" s="66">
        <f>'Лист1 - Tаблица 1 - Tаблица 1'!$I$4</f>
        <v>20000</v>
      </c>
      <c r="F50" s="67">
        <f>'Лист1 - Tаблица 1 - Tаблица 1'!I31</f>
        <v>0.399</v>
      </c>
      <c r="G50" s="65"/>
      <c r="H50" s="66"/>
      <c r="I50" s="66"/>
      <c r="J50" s="66"/>
      <c r="K50" s="66"/>
    </row>
    <row r="51" spans="1:11" ht="39.75" customHeight="1">
      <c r="A51" s="65" t="e">
        <f>'Лист1 - Tаблица 1 - Tаблица 1'!#REF!</f>
        <v>#REF!</v>
      </c>
      <c r="B51" s="66" t="e">
        <f>'Лист1 - Tаблица 1 - Tаблица 1'!#REF!</f>
        <v>#REF!</v>
      </c>
      <c r="C51" s="66">
        <f>'Лист1 - Tаблица 1 - Tаблица 1'!$D$31</f>
        <v>25</v>
      </c>
      <c r="D51" s="66">
        <v>1</v>
      </c>
      <c r="E51" s="66">
        <f>'Лист1 - Tаблица 1 - Tаблица 1'!$M$4</f>
        <v>30000</v>
      </c>
      <c r="F51" s="67">
        <f>'Лист1 - Tаблица 1 - Tаблица 1'!M31</f>
        <v>0.41575</v>
      </c>
      <c r="G51" s="65"/>
      <c r="H51" s="66"/>
      <c r="I51" s="66"/>
      <c r="J51" s="66"/>
      <c r="K51" s="66"/>
    </row>
    <row r="52" spans="1:11" ht="39.75" customHeight="1">
      <c r="A52" s="65" t="e">
        <f>'Лист1 - Tаблица 1 - Tаблица 1'!#REF!</f>
        <v>#REF!</v>
      </c>
      <c r="B52" s="66" t="e">
        <f>'Лист1 - Tаблица 1 - Tаблица 1'!#REF!</f>
        <v>#REF!</v>
      </c>
      <c r="C52" s="66">
        <f>'Лист1 - Tаблица 1 - Tаблица 1'!$D$31</f>
        <v>25</v>
      </c>
      <c r="D52" s="66">
        <v>1</v>
      </c>
      <c r="E52" s="66">
        <f>'Лист1 - Tаблица 1 - Tаблица 1'!$Q$4</f>
        <v>50000</v>
      </c>
      <c r="F52" s="67">
        <f>'Лист1 - Tаблица 1 - Tаблица 1'!Q31</f>
        <v>0.399125</v>
      </c>
      <c r="G52" s="65"/>
      <c r="H52" s="66"/>
      <c r="I52" s="66"/>
      <c r="J52" s="66"/>
      <c r="K52" s="66"/>
    </row>
    <row r="53" spans="1:11" ht="39.75" customHeight="1">
      <c r="A53" s="65" t="e">
        <f>'Лист1 - Tаблица 1 - Tаблица 1'!#REF!</f>
        <v>#REF!</v>
      </c>
      <c r="B53" s="66" t="e">
        <f>'Лист1 - Tаблица 1 - Tаблица 1'!#REF!</f>
        <v>#REF!</v>
      </c>
      <c r="C53" s="66">
        <f>'Лист1 - Tаблица 1 - Tаблица 1'!$D$31</f>
        <v>25</v>
      </c>
      <c r="D53" s="66">
        <v>1</v>
      </c>
      <c r="E53" s="66">
        <v>100000</v>
      </c>
      <c r="F53" s="67">
        <f>'Лист1 - Tаблица 1 - Tаблица 1'!U31</f>
        <v>0.365875</v>
      </c>
      <c r="G53" s="65"/>
      <c r="H53" s="66"/>
      <c r="I53" s="66"/>
      <c r="J53" s="66"/>
      <c r="K53" s="66"/>
    </row>
    <row r="54" spans="1:11" ht="39.75" customHeight="1">
      <c r="A54" s="68" t="e">
        <f>'Лист1 - Tаблица 1 - Tаблица 1'!#REF!</f>
        <v>#REF!</v>
      </c>
      <c r="B54" s="69" t="e">
        <f>'Лист1 - Tаблица 1 - Tаблица 1'!#REF!</f>
        <v>#REF!</v>
      </c>
      <c r="C54" s="69">
        <f>'Лист1 - Tаблица 1 - Tаблица 1'!$D$31</f>
        <v>25</v>
      </c>
      <c r="D54" s="69">
        <v>1</v>
      </c>
      <c r="E54" s="69">
        <v>1000000</v>
      </c>
      <c r="F54" s="70">
        <f>'Лист1 - Tаблица 1 - Tаблица 1'!U31</f>
        <v>0.365875</v>
      </c>
      <c r="G54" s="65"/>
      <c r="H54" s="66"/>
      <c r="I54" s="66"/>
      <c r="J54" s="66"/>
      <c r="K54" s="66"/>
    </row>
    <row r="55" spans="1:11" ht="39.75" customHeight="1">
      <c r="A55" s="62" t="e">
        <f>'Лист1 - Tаблица 1 - Tаблица 1'!#REF!</f>
        <v>#REF!</v>
      </c>
      <c r="B55" s="63" t="e">
        <f>'Лист1 - Tаблица 1 - Tаблица 1'!#REF!</f>
        <v>#REF!</v>
      </c>
      <c r="C55" s="63">
        <f>'Лист1 - Tаблица 1 - Tаблица 1'!$D$31</f>
        <v>25</v>
      </c>
      <c r="D55" s="63">
        <v>2</v>
      </c>
      <c r="E55" s="63">
        <f>'Лист1 - Tаблица 1 - Tаблица 1'!$E$4</f>
        <v>10000</v>
      </c>
      <c r="F55" s="64">
        <f>'Лист1 - Tаблица 1 - Tаблица 1'!F31</f>
        <v>0</v>
      </c>
      <c r="G55" s="65"/>
      <c r="H55" s="66"/>
      <c r="I55" s="66"/>
      <c r="J55" s="66"/>
      <c r="K55" s="66"/>
    </row>
    <row r="56" spans="1:11" ht="39.75" customHeight="1">
      <c r="A56" s="65" t="e">
        <f>'Лист1 - Tаблица 1 - Tаблица 1'!#REF!</f>
        <v>#REF!</v>
      </c>
      <c r="B56" s="66" t="e">
        <f>'Лист1 - Tаблица 1 - Tаблица 1'!#REF!</f>
        <v>#REF!</v>
      </c>
      <c r="C56" s="66">
        <f>'Лист1 - Tаблица 1 - Tаблица 1'!$D$31</f>
        <v>25</v>
      </c>
      <c r="D56" s="66">
        <v>2</v>
      </c>
      <c r="E56" s="66">
        <f>'Лист1 - Tаблица 1 - Tаблица 1'!$I$4</f>
        <v>20000</v>
      </c>
      <c r="F56" s="67">
        <f>'Лист1 - Tаблица 1 - Tаблица 1'!J31</f>
        <v>0.43092</v>
      </c>
      <c r="G56" s="65"/>
      <c r="H56" s="66"/>
      <c r="I56" s="66"/>
      <c r="J56" s="66"/>
      <c r="K56" s="66"/>
    </row>
    <row r="57" spans="1:11" ht="39.75" customHeight="1">
      <c r="A57" s="65" t="e">
        <f>'Лист1 - Tаблица 1 - Tаблица 1'!#REF!</f>
        <v>#REF!</v>
      </c>
      <c r="B57" s="66" t="e">
        <f>'Лист1 - Tаблица 1 - Tаблица 1'!#REF!</f>
        <v>#REF!</v>
      </c>
      <c r="C57" s="66">
        <f>'Лист1 - Tаблица 1 - Tаблица 1'!$D$31</f>
        <v>25</v>
      </c>
      <c r="D57" s="66">
        <v>2</v>
      </c>
      <c r="E57" s="66">
        <f>'Лист1 - Tаблица 1 - Tаблица 1'!$M$4</f>
        <v>30000</v>
      </c>
      <c r="F57" s="67">
        <f>'Лист1 - Tаблица 1 - Tаблица 1'!N31</f>
        <v>0.44901</v>
      </c>
      <c r="G57" s="65"/>
      <c r="H57" s="66"/>
      <c r="I57" s="66"/>
      <c r="J57" s="66"/>
      <c r="K57" s="66"/>
    </row>
    <row r="58" spans="1:11" ht="39.75" customHeight="1">
      <c r="A58" s="65" t="e">
        <f>'Лист1 - Tаблица 1 - Tаблица 1'!#REF!</f>
        <v>#REF!</v>
      </c>
      <c r="B58" s="66" t="e">
        <f>'Лист1 - Tаблица 1 - Tаблица 1'!#REF!</f>
        <v>#REF!</v>
      </c>
      <c r="C58" s="66">
        <f>'Лист1 - Tаблица 1 - Tаблица 1'!$D$31</f>
        <v>25</v>
      </c>
      <c r="D58" s="66">
        <v>2</v>
      </c>
      <c r="E58" s="66">
        <f>'Лист1 - Tаблица 1 - Tаблица 1'!$Q$4</f>
        <v>50000</v>
      </c>
      <c r="F58" s="67">
        <f>'Лист1 - Tаблица 1 - Tаблица 1'!R31</f>
        <v>0.4230725</v>
      </c>
      <c r="G58" s="65"/>
      <c r="H58" s="66"/>
      <c r="I58" s="66"/>
      <c r="J58" s="66"/>
      <c r="K58" s="66"/>
    </row>
    <row r="59" spans="1:11" ht="39.75" customHeight="1">
      <c r="A59" s="65" t="e">
        <f>'Лист1 - Tаблица 1 - Tаблица 1'!#REF!</f>
        <v>#REF!</v>
      </c>
      <c r="B59" s="66" t="e">
        <f>'Лист1 - Tаблица 1 - Tаблица 1'!#REF!</f>
        <v>#REF!</v>
      </c>
      <c r="C59" s="66">
        <f>'Лист1 - Tаблица 1 - Tаблица 1'!$D$31</f>
        <v>25</v>
      </c>
      <c r="D59" s="66">
        <v>2</v>
      </c>
      <c r="E59" s="66">
        <v>100000</v>
      </c>
      <c r="F59" s="67">
        <f>'Лист1 - Tаблица 1 - Tаблица 1'!V31</f>
        <v>0.395145</v>
      </c>
      <c r="G59" s="65"/>
      <c r="H59" s="66"/>
      <c r="I59" s="66"/>
      <c r="J59" s="66"/>
      <c r="K59" s="66"/>
    </row>
    <row r="60" spans="1:11" ht="39.75" customHeight="1">
      <c r="A60" s="68" t="e">
        <f>'Лист1 - Tаблица 1 - Tаблица 1'!#REF!</f>
        <v>#REF!</v>
      </c>
      <c r="B60" s="69" t="e">
        <f>'Лист1 - Tаблица 1 - Tаблица 1'!#REF!</f>
        <v>#REF!</v>
      </c>
      <c r="C60" s="69">
        <f>'Лист1 - Tаблица 1 - Tаблица 1'!$D$31</f>
        <v>25</v>
      </c>
      <c r="D60" s="69">
        <v>2</v>
      </c>
      <c r="E60" s="69">
        <v>1000000</v>
      </c>
      <c r="F60" s="70">
        <f>'Лист1 - Tаблица 1 - Tаблица 1'!V31</f>
        <v>0.395145</v>
      </c>
      <c r="G60" s="65"/>
      <c r="H60" s="66"/>
      <c r="I60" s="66"/>
      <c r="J60" s="66"/>
      <c r="K60" s="66"/>
    </row>
    <row r="61" spans="1:11" ht="39.75" customHeight="1">
      <c r="A61" s="62" t="e">
        <f>'Лист1 - Tаблица 1 - Tаблица 1'!#REF!</f>
        <v>#REF!</v>
      </c>
      <c r="B61" s="63" t="e">
        <f>'Лист1 - Tаблица 1 - Tаблица 1'!#REF!</f>
        <v>#REF!</v>
      </c>
      <c r="C61" s="63">
        <f>'Лист1 - Tаблица 1 - Tаблица 1'!$D$31</f>
        <v>25</v>
      </c>
      <c r="D61" s="63">
        <v>3</v>
      </c>
      <c r="E61" s="63">
        <f>'Лист1 - Tаблица 1 - Tаблица 1'!$E$4</f>
        <v>10000</v>
      </c>
      <c r="F61" s="64">
        <f>'Лист1 - Tаблица 1 - Tаблица 1'!G31</f>
        <v>0</v>
      </c>
      <c r="G61" s="65"/>
      <c r="H61" s="66"/>
      <c r="I61" s="66"/>
      <c r="J61" s="66"/>
      <c r="K61" s="66"/>
    </row>
    <row r="62" spans="1:11" ht="39.75" customHeight="1">
      <c r="A62" s="65" t="e">
        <f>'Лист1 - Tаблица 1 - Tаблица 1'!#REF!</f>
        <v>#REF!</v>
      </c>
      <c r="B62" s="66" t="e">
        <f>'Лист1 - Tаблица 1 - Tаблица 1'!#REF!</f>
        <v>#REF!</v>
      </c>
      <c r="C62" s="66">
        <f>'Лист1 - Tаблица 1 - Tаблица 1'!$D$31</f>
        <v>25</v>
      </c>
      <c r="D62" s="66">
        <v>3</v>
      </c>
      <c r="E62" s="66">
        <f>'Лист1 - Tаблица 1 - Tаблица 1'!$I$4</f>
        <v>20000</v>
      </c>
      <c r="F62" s="67">
        <f>'Лист1 - Tаблица 1 - Tаблица 1'!K31</f>
        <v>0</v>
      </c>
      <c r="G62" s="65"/>
      <c r="H62" s="66"/>
      <c r="I62" s="66"/>
      <c r="J62" s="66"/>
      <c r="K62" s="66"/>
    </row>
    <row r="63" spans="1:11" ht="39.75" customHeight="1">
      <c r="A63" s="65" t="e">
        <f>'Лист1 - Tаблица 1 - Tаблица 1'!#REF!</f>
        <v>#REF!</v>
      </c>
      <c r="B63" s="66" t="e">
        <f>'Лист1 - Tаблица 1 - Tаблица 1'!#REF!</f>
        <v>#REF!</v>
      </c>
      <c r="C63" s="66">
        <f>'Лист1 - Tаблица 1 - Tаблица 1'!$D$31</f>
        <v>25</v>
      </c>
      <c r="D63" s="66">
        <v>3</v>
      </c>
      <c r="E63" s="66">
        <f>'Лист1 - Tаблица 1 - Tаблица 1'!$M$4</f>
        <v>30000</v>
      </c>
      <c r="F63" s="67">
        <f>'Лист1 - Tаблица 1 - Tаблица 1'!O31</f>
        <v>0.473955</v>
      </c>
      <c r="G63" s="65"/>
      <c r="H63" s="66"/>
      <c r="I63" s="66"/>
      <c r="J63" s="66"/>
      <c r="K63" s="66"/>
    </row>
    <row r="64" spans="1:11" ht="39.75" customHeight="1">
      <c r="A64" s="65" t="e">
        <f>'Лист1 - Tаблица 1 - Tаблица 1'!#REF!</f>
        <v>#REF!</v>
      </c>
      <c r="B64" s="66" t="e">
        <f>'Лист1 - Tаблица 1 - Tаблица 1'!#REF!</f>
        <v>#REF!</v>
      </c>
      <c r="C64" s="66">
        <f>'Лист1 - Tаблица 1 - Tаблица 1'!$D$31</f>
        <v>25</v>
      </c>
      <c r="D64" s="66">
        <v>3</v>
      </c>
      <c r="E64" s="66">
        <f>'Лист1 - Tаблица 1 - Tаблица 1'!$Q$4</f>
        <v>50000</v>
      </c>
      <c r="F64" s="67">
        <f>'Лист1 - Tаблица 1 - Tаблица 1'!S31</f>
        <v>0.45101125000000003</v>
      </c>
      <c r="G64" s="65"/>
      <c r="H64" s="66"/>
      <c r="I64" s="66"/>
      <c r="J64" s="66"/>
      <c r="K64" s="66"/>
    </row>
    <row r="65" spans="1:11" ht="39.75" customHeight="1">
      <c r="A65" s="65" t="e">
        <f>'Лист1 - Tаблица 1 - Tаблица 1'!#REF!</f>
        <v>#REF!</v>
      </c>
      <c r="B65" s="66" t="e">
        <f>'Лист1 - Tаблица 1 - Tаблица 1'!#REF!</f>
        <v>#REF!</v>
      </c>
      <c r="C65" s="66">
        <f>'Лист1 - Tаблица 1 - Tаблица 1'!$D$31</f>
        <v>25</v>
      </c>
      <c r="D65" s="66">
        <v>3</v>
      </c>
      <c r="E65" s="66">
        <v>100000</v>
      </c>
      <c r="F65" s="67">
        <f>'Лист1 - Tаблица 1 - Tаблица 1'!W31</f>
        <v>0.41343875</v>
      </c>
      <c r="G65" s="65"/>
      <c r="H65" s="66"/>
      <c r="I65" s="66"/>
      <c r="J65" s="66"/>
      <c r="K65" s="66"/>
    </row>
    <row r="66" spans="1:11" ht="39.75" customHeight="1">
      <c r="A66" s="65" t="e">
        <f>'Лист1 - Tаблица 1 - Tаблица 1'!#REF!</f>
        <v>#REF!</v>
      </c>
      <c r="B66" s="66" t="e">
        <f>'Лист1 - Tаблица 1 - Tаблица 1'!#REF!</f>
        <v>#REF!</v>
      </c>
      <c r="C66" s="66">
        <f>'Лист1 - Tаблица 1 - Tаблица 1'!$D$31</f>
        <v>25</v>
      </c>
      <c r="D66" s="66">
        <v>3</v>
      </c>
      <c r="E66" s="66">
        <v>1000000</v>
      </c>
      <c r="F66" s="67">
        <f>'Лист1 - Tаблица 1 - Tаблица 1'!W31</f>
        <v>0.41343875</v>
      </c>
      <c r="G66" s="65"/>
      <c r="H66" s="66"/>
      <c r="I66" s="66"/>
      <c r="J66" s="66"/>
      <c r="K66" s="66"/>
    </row>
    <row r="67" spans="1:11" ht="39.75" customHeight="1">
      <c r="A67" s="65" t="e">
        <f>'Лист1 - Tаблица 1 - Tаблица 1'!#REF!</f>
        <v>#REF!</v>
      </c>
      <c r="B67" s="66" t="e">
        <f>'Лист1 - Tаблица 1 - Tаблица 1'!#REF!</f>
        <v>#REF!</v>
      </c>
      <c r="C67" s="66">
        <f>'Лист1 - Tаблица 1 - Tаблица 1'!$D$31</f>
        <v>25</v>
      </c>
      <c r="D67" s="66">
        <v>4</v>
      </c>
      <c r="E67" s="66">
        <f>'Лист1 - Tаблица 1 - Tаблица 1'!$E$4</f>
        <v>10000</v>
      </c>
      <c r="F67" s="67">
        <f>'Лист1 - Tаблица 1 - Tаблица 1'!H31</f>
        <v>0</v>
      </c>
      <c r="G67" s="65"/>
      <c r="H67" s="66"/>
      <c r="I67" s="66"/>
      <c r="J67" s="66"/>
      <c r="K67" s="66"/>
    </row>
    <row r="68" spans="1:11" ht="39.75" customHeight="1">
      <c r="A68" s="65" t="e">
        <f>'Лист1 - Tаблица 1 - Tаблица 1'!#REF!</f>
        <v>#REF!</v>
      </c>
      <c r="B68" s="66" t="e">
        <f>'Лист1 - Tаблица 1 - Tаблица 1'!#REF!</f>
        <v>#REF!</v>
      </c>
      <c r="C68" s="66">
        <f>'Лист1 - Tаблица 1 - Tаблица 1'!$D$31</f>
        <v>25</v>
      </c>
      <c r="D68" s="66">
        <v>4</v>
      </c>
      <c r="E68" s="66">
        <f>'Лист1 - Tаблица 1 - Tаблица 1'!$I$4</f>
        <v>20000</v>
      </c>
      <c r="F68" s="67">
        <f>'Лист1 - Tаблица 1 - Tаблица 1'!L31</f>
        <v>0</v>
      </c>
      <c r="G68" s="65"/>
      <c r="H68" s="66"/>
      <c r="I68" s="66"/>
      <c r="J68" s="66"/>
      <c r="K68" s="66"/>
    </row>
    <row r="69" spans="1:11" ht="39.75" customHeight="1">
      <c r="A69" s="65" t="e">
        <f>'Лист1 - Tаблица 1 - Tаблица 1'!#REF!</f>
        <v>#REF!</v>
      </c>
      <c r="B69" s="66" t="e">
        <f>'Лист1 - Tаблица 1 - Tаблица 1'!#REF!</f>
        <v>#REF!</v>
      </c>
      <c r="C69" s="66">
        <f>'Лист1 - Tаблица 1 - Tаблица 1'!$D$31</f>
        <v>25</v>
      </c>
      <c r="D69" s="66">
        <v>4</v>
      </c>
      <c r="E69" s="66">
        <f>'Лист1 - Tаблица 1 - Tаблица 1'!$M$4</f>
        <v>30000</v>
      </c>
      <c r="F69" s="67">
        <f>'Лист1 - Tаблица 1 - Tаблица 1'!P31</f>
        <v>0.5196875</v>
      </c>
      <c r="G69" s="65"/>
      <c r="H69" s="66"/>
      <c r="I69" s="66"/>
      <c r="J69" s="66"/>
      <c r="K69" s="66"/>
    </row>
    <row r="70" spans="1:11" ht="39.75" customHeight="1">
      <c r="A70" s="65" t="e">
        <f>'Лист1 - Tаблица 1 - Tаблица 1'!#REF!</f>
        <v>#REF!</v>
      </c>
      <c r="B70" s="66" t="e">
        <f>'Лист1 - Tаблица 1 - Tаблица 1'!#REF!</f>
        <v>#REF!</v>
      </c>
      <c r="C70" s="66">
        <f>'Лист1 - Tаблица 1 - Tаблица 1'!$D$31</f>
        <v>25</v>
      </c>
      <c r="D70" s="66">
        <v>4</v>
      </c>
      <c r="E70" s="66">
        <f>'Лист1 - Tаблица 1 - Tаблица 1'!$Q$4</f>
        <v>50000</v>
      </c>
      <c r="F70" s="67">
        <f>'Лист1 - Tаблица 1 - Tаблица 1'!T31</f>
        <v>0.49890625</v>
      </c>
      <c r="G70" s="65"/>
      <c r="H70" s="66"/>
      <c r="I70" s="66"/>
      <c r="J70" s="66"/>
      <c r="K70" s="66"/>
    </row>
    <row r="71" spans="1:11" ht="39.75" customHeight="1">
      <c r="A71" s="65" t="e">
        <f>'Лист1 - Tаблица 1 - Tаблица 1'!#REF!</f>
        <v>#REF!</v>
      </c>
      <c r="B71" s="66" t="e">
        <f>'Лист1 - Tаблица 1 - Tаблица 1'!#REF!</f>
        <v>#REF!</v>
      </c>
      <c r="C71" s="66">
        <f>'Лист1 - Tаблица 1 - Tаблица 1'!$D$31</f>
        <v>25</v>
      </c>
      <c r="D71" s="66">
        <v>4</v>
      </c>
      <c r="E71" s="66">
        <v>100000</v>
      </c>
      <c r="F71" s="67">
        <f>'Лист1 - Tаблица 1 - Tаблица 1'!X31</f>
        <v>0.46832</v>
      </c>
      <c r="G71" s="65"/>
      <c r="H71" s="66"/>
      <c r="I71" s="66"/>
      <c r="J71" s="66"/>
      <c r="K71" s="66"/>
    </row>
    <row r="72" spans="1:11" ht="39.75" customHeight="1">
      <c r="A72" s="65" t="e">
        <f>'Лист1 - Tаблица 1 - Tаблица 1'!#REF!</f>
        <v>#REF!</v>
      </c>
      <c r="B72" s="66" t="e">
        <f>'Лист1 - Tаблица 1 - Tаблица 1'!#REF!</f>
        <v>#REF!</v>
      </c>
      <c r="C72" s="66">
        <f>'Лист1 - Tаблица 1 - Tаблица 1'!$D$31</f>
        <v>25</v>
      </c>
      <c r="D72" s="66">
        <v>4</v>
      </c>
      <c r="E72" s="66">
        <v>1000000</v>
      </c>
      <c r="F72" s="67">
        <f>'Лист1 - Tаблица 1 - Tаблица 1'!X31</f>
        <v>0.46832</v>
      </c>
      <c r="G72" s="65"/>
      <c r="H72" s="66"/>
      <c r="I72" s="66"/>
      <c r="J72" s="66"/>
      <c r="K72" s="66"/>
    </row>
    <row r="73" spans="1:11" ht="39.75" customHeight="1">
      <c r="A73" s="65" t="e">
        <f>'Лист1 - Tаблица 1 - Tаблица 1'!#REF!</f>
        <v>#REF!</v>
      </c>
      <c r="B73" s="66" t="e">
        <f>'Лист1 - Tаблица 1 - Tаблица 1'!#REF!</f>
        <v>#REF!</v>
      </c>
      <c r="C73" s="66">
        <f>'Лист1 - Tаблица 1 - Tаблица 1'!$D$32</f>
        <v>25</v>
      </c>
      <c r="D73" s="66">
        <v>1</v>
      </c>
      <c r="E73" s="66">
        <f>'Лист1 - Tаблица 1 - Tаблица 1'!$E$4</f>
        <v>10000</v>
      </c>
      <c r="F73" s="67">
        <f>'Лист1 - Tаблица 1 - Tаблица 1'!E32</f>
        <v>0</v>
      </c>
      <c r="G73" s="65"/>
      <c r="H73" s="66"/>
      <c r="I73" s="66"/>
      <c r="J73" s="66"/>
      <c r="K73" s="66"/>
    </row>
    <row r="74" spans="1:11" ht="39.75" customHeight="1">
      <c r="A74" s="65" t="e">
        <f>'Лист1 - Tаблица 1 - Tаблица 1'!#REF!</f>
        <v>#REF!</v>
      </c>
      <c r="B74" s="66" t="e">
        <f>'Лист1 - Tаблица 1 - Tаблица 1'!#REF!</f>
        <v>#REF!</v>
      </c>
      <c r="C74" s="66">
        <f>'Лист1 - Tаблица 1 - Tаблица 1'!$D$32</f>
        <v>25</v>
      </c>
      <c r="D74" s="66">
        <v>1</v>
      </c>
      <c r="E74" s="66">
        <f>'Лист1 - Tаблица 1 - Tаблица 1'!$I$4</f>
        <v>20000</v>
      </c>
      <c r="F74" s="67">
        <f>'Лист1 - Tаблица 1 - Tаблица 1'!I32</f>
        <v>0.5471999999999999</v>
      </c>
      <c r="G74" s="65"/>
      <c r="H74" s="66"/>
      <c r="I74" s="66"/>
      <c r="J74" s="66"/>
      <c r="K74" s="66"/>
    </row>
    <row r="75" spans="1:11" ht="39.75" customHeight="1">
      <c r="A75" s="65" t="e">
        <f>'Лист1 - Tаблица 1 - Tаблица 1'!#REF!</f>
        <v>#REF!</v>
      </c>
      <c r="B75" s="66" t="e">
        <f>'Лист1 - Tаблица 1 - Tаблица 1'!#REF!</f>
        <v>#REF!</v>
      </c>
      <c r="C75" s="66">
        <f>'Лист1 - Tаблица 1 - Tаблица 1'!$D$32</f>
        <v>25</v>
      </c>
      <c r="D75" s="66">
        <v>1</v>
      </c>
      <c r="E75" s="66">
        <f>'Лист1 - Tаблица 1 - Tаблица 1'!$M$4</f>
        <v>30000</v>
      </c>
      <c r="F75" s="67">
        <f>'Лист1 - Tаблица 1 - Tаблица 1'!M32</f>
        <v>0.5516</v>
      </c>
      <c r="G75" s="65"/>
      <c r="H75" s="66"/>
      <c r="I75" s="66"/>
      <c r="J75" s="66"/>
      <c r="K75" s="66"/>
    </row>
    <row r="76" spans="1:11" ht="39.75" customHeight="1">
      <c r="A76" s="65" t="e">
        <f>'Лист1 - Tаблица 1 - Tаблица 1'!#REF!</f>
        <v>#REF!</v>
      </c>
      <c r="B76" s="66" t="e">
        <f>'Лист1 - Tаблица 1 - Tаблица 1'!#REF!</f>
        <v>#REF!</v>
      </c>
      <c r="C76" s="66">
        <f>'Лист1 - Tаблица 1 - Tаблица 1'!$D$32</f>
        <v>25</v>
      </c>
      <c r="D76" s="66">
        <v>1</v>
      </c>
      <c r="E76" s="66">
        <f>'Лист1 - Tаблица 1 - Tаблица 1'!$Q$4</f>
        <v>50000</v>
      </c>
      <c r="F76" s="67">
        <f>'Лист1 - Tаблица 1 - Tаблица 1'!Q32</f>
        <v>0.5287999999999999</v>
      </c>
      <c r="G76" s="65"/>
      <c r="H76" s="66"/>
      <c r="I76" s="66"/>
      <c r="J76" s="66"/>
      <c r="K76" s="66"/>
    </row>
    <row r="77" spans="1:11" ht="39.75" customHeight="1">
      <c r="A77" s="65" t="e">
        <f>'Лист1 - Tаблица 1 - Tаблица 1'!#REF!</f>
        <v>#REF!</v>
      </c>
      <c r="B77" s="66" t="e">
        <f>'Лист1 - Tаблица 1 - Tаблица 1'!#REF!</f>
        <v>#REF!</v>
      </c>
      <c r="C77" s="66">
        <f>'Лист1 - Tаблица 1 - Tаблица 1'!$D$32</f>
        <v>25</v>
      </c>
      <c r="D77" s="66">
        <v>1</v>
      </c>
      <c r="E77" s="66">
        <v>100000</v>
      </c>
      <c r="F77" s="67">
        <f>'Лист1 - Tаблица 1 - Tаблица 1'!U32</f>
        <v>0.48319999999999996</v>
      </c>
      <c r="G77" s="65"/>
      <c r="H77" s="66"/>
      <c r="I77" s="66"/>
      <c r="J77" s="66"/>
      <c r="K77" s="66"/>
    </row>
    <row r="78" spans="1:11" ht="39.75" customHeight="1">
      <c r="A78" s="68" t="e">
        <f>'Лист1 - Tаблица 1 - Tаблица 1'!#REF!</f>
        <v>#REF!</v>
      </c>
      <c r="B78" s="69" t="e">
        <f>'Лист1 - Tаблица 1 - Tаблица 1'!#REF!</f>
        <v>#REF!</v>
      </c>
      <c r="C78" s="69">
        <f>'Лист1 - Tаблица 1 - Tаблица 1'!$D$32</f>
        <v>25</v>
      </c>
      <c r="D78" s="69">
        <v>1</v>
      </c>
      <c r="E78" s="69">
        <v>1000000</v>
      </c>
      <c r="F78" s="70">
        <f>'Лист1 - Tаблица 1 - Tаблица 1'!U32</f>
        <v>0.48319999999999996</v>
      </c>
      <c r="G78" s="65"/>
      <c r="H78" s="66"/>
      <c r="I78" s="66"/>
      <c r="J78" s="66"/>
      <c r="K78" s="66"/>
    </row>
    <row r="79" spans="1:11" ht="39.75" customHeight="1">
      <c r="A79" s="63" t="e">
        <f>'Лист1 - Tаблица 1 - Tаблица 1'!#REF!</f>
        <v>#REF!</v>
      </c>
      <c r="B79" s="63" t="e">
        <f>'Лист1 - Tаблица 1 - Tаблица 1'!#REF!</f>
        <v>#REF!</v>
      </c>
      <c r="C79" s="63">
        <f>'Лист1 - Tаблица 1 - Tаблица 1'!$D$32</f>
        <v>25</v>
      </c>
      <c r="D79" s="63">
        <v>2</v>
      </c>
      <c r="E79" s="63">
        <f>'Лист1 - Tаблица 1 - Tаблица 1'!$E$4</f>
        <v>10000</v>
      </c>
      <c r="F79" s="63">
        <f>'Лист1 - Tаблица 1 - Tаблица 1'!F32</f>
        <v>0</v>
      </c>
      <c r="G79" s="66"/>
      <c r="H79" s="66"/>
      <c r="I79" s="66"/>
      <c r="J79" s="66"/>
      <c r="K79" s="66"/>
    </row>
    <row r="80" spans="1:11" ht="39.75" customHeight="1">
      <c r="A80" s="66" t="e">
        <f>'Лист1 - Tаблица 1 - Tаблица 1'!#REF!</f>
        <v>#REF!</v>
      </c>
      <c r="B80" s="66" t="e">
        <f>'Лист1 - Tаблица 1 - Tаблица 1'!#REF!</f>
        <v>#REF!</v>
      </c>
      <c r="C80" s="66">
        <f>'Лист1 - Tаблица 1 - Tаблица 1'!$D$32</f>
        <v>25</v>
      </c>
      <c r="D80" s="66">
        <v>2</v>
      </c>
      <c r="E80" s="66">
        <f>'Лист1 - Tаблица 1 - Tаблица 1'!$I$4</f>
        <v>20000</v>
      </c>
      <c r="F80" s="66">
        <f>'Лист1 - Tаблица 1 - Tаблица 1'!J32</f>
        <v>0.590976</v>
      </c>
      <c r="G80" s="66"/>
      <c r="H80" s="66"/>
      <c r="I80" s="66"/>
      <c r="J80" s="66"/>
      <c r="K80" s="66"/>
    </row>
    <row r="81" spans="1:11" ht="39.75" customHeight="1">
      <c r="A81" s="66" t="e">
        <f>'Лист1 - Tаблица 1 - Tаблица 1'!#REF!</f>
        <v>#REF!</v>
      </c>
      <c r="B81" s="66" t="e">
        <f>'Лист1 - Tаблица 1 - Tаблица 1'!#REF!</f>
        <v>#REF!</v>
      </c>
      <c r="C81" s="66">
        <f>'Лист1 - Tаблица 1 - Tаблица 1'!$D$32</f>
        <v>25</v>
      </c>
      <c r="D81" s="66">
        <v>2</v>
      </c>
      <c r="E81" s="66">
        <f>'Лист1 - Tаблица 1 - Tаблица 1'!$M$4</f>
        <v>30000</v>
      </c>
      <c r="F81" s="66">
        <f>'Лист1 - Tаблица 1 - Tаблица 1'!N32</f>
        <v>0.595728</v>
      </c>
      <c r="G81" s="66"/>
      <c r="H81" s="66"/>
      <c r="I81" s="66"/>
      <c r="J81" s="66"/>
      <c r="K81" s="66"/>
    </row>
    <row r="82" spans="1:11" ht="39.75" customHeight="1">
      <c r="A82" s="66" t="e">
        <f>'Лист1 - Tаблица 1 - Tаблица 1'!#REF!</f>
        <v>#REF!</v>
      </c>
      <c r="B82" s="66" t="e">
        <f>'Лист1 - Tаблица 1 - Tаблица 1'!#REF!</f>
        <v>#REF!</v>
      </c>
      <c r="C82" s="66">
        <f>'Лист1 - Tаблица 1 - Tаблица 1'!$D$32</f>
        <v>25</v>
      </c>
      <c r="D82" s="66">
        <v>2</v>
      </c>
      <c r="E82" s="66">
        <f>'Лист1 - Tаблица 1 - Tаблица 1'!$Q$4</f>
        <v>50000</v>
      </c>
      <c r="F82" s="66">
        <f>'Лист1 - Tаблица 1 - Tаблица 1'!R32</f>
        <v>0.571104</v>
      </c>
      <c r="G82" s="66"/>
      <c r="H82" s="66"/>
      <c r="I82" s="66"/>
      <c r="J82" s="66"/>
      <c r="K82" s="66"/>
    </row>
    <row r="83" spans="1:11" ht="39.75" customHeight="1">
      <c r="A83" s="66" t="e">
        <f>'Лист1 - Tаблица 1 - Tаблица 1'!#REF!</f>
        <v>#REF!</v>
      </c>
      <c r="B83" s="66" t="e">
        <f>'Лист1 - Tаблица 1 - Tаблица 1'!#REF!</f>
        <v>#REF!</v>
      </c>
      <c r="C83" s="66">
        <f>'Лист1 - Tаблица 1 - Tаблица 1'!$D$32</f>
        <v>25</v>
      </c>
      <c r="D83" s="66">
        <v>2</v>
      </c>
      <c r="E83" s="66">
        <v>100000</v>
      </c>
      <c r="F83" s="66">
        <f>'Лист1 - Tаблица 1 - Tаблица 1'!V32</f>
        <v>0.5170239999999999</v>
      </c>
      <c r="G83" s="66"/>
      <c r="H83" s="66"/>
      <c r="I83" s="66"/>
      <c r="J83" s="66"/>
      <c r="K83" s="66"/>
    </row>
    <row r="84" spans="1:11" ht="39.75" customHeight="1">
      <c r="A84" s="66" t="e">
        <f>'Лист1 - Tаблица 1 - Tаблица 1'!#REF!</f>
        <v>#REF!</v>
      </c>
      <c r="B84" s="66" t="e">
        <f>'Лист1 - Tаблица 1 - Tаблица 1'!#REF!</f>
        <v>#REF!</v>
      </c>
      <c r="C84" s="66">
        <f>'Лист1 - Tаблица 1 - Tаблица 1'!$D$32</f>
        <v>25</v>
      </c>
      <c r="D84" s="66">
        <v>2</v>
      </c>
      <c r="E84" s="66">
        <v>1000000</v>
      </c>
      <c r="F84" s="66">
        <f>'Лист1 - Tаблица 1 - Tаблица 1'!V32</f>
        <v>0.5170239999999999</v>
      </c>
      <c r="G84" s="66"/>
      <c r="H84" s="66"/>
      <c r="I84" s="66"/>
      <c r="J84" s="66"/>
      <c r="K84" s="66"/>
    </row>
    <row r="85" spans="1:11" ht="39.75" customHeight="1">
      <c r="A85" s="66" t="e">
        <f>'Лист1 - Tаблица 1 - Tаблица 1'!#REF!</f>
        <v>#REF!</v>
      </c>
      <c r="B85" s="66" t="e">
        <f>'Лист1 - Tаблица 1 - Tаблица 1'!#REF!</f>
        <v>#REF!</v>
      </c>
      <c r="C85" s="66">
        <f>'Лист1 - Tаблица 1 - Tаблица 1'!$D$32</f>
        <v>25</v>
      </c>
      <c r="D85" s="66">
        <v>3</v>
      </c>
      <c r="E85" s="66">
        <f>'Лист1 - Tаблица 1 - Tаблица 1'!$E$4</f>
        <v>10000</v>
      </c>
      <c r="F85" s="66">
        <f>'Лист1 - Tаблица 1 - Tаблица 1'!G32</f>
        <v>0</v>
      </c>
      <c r="G85" s="66"/>
      <c r="H85" s="66"/>
      <c r="I85" s="66"/>
      <c r="J85" s="66"/>
      <c r="K85" s="66"/>
    </row>
    <row r="86" spans="1:11" ht="39.75" customHeight="1">
      <c r="A86" s="66" t="e">
        <f>'Лист1 - Tаблица 1 - Tаблица 1'!#REF!</f>
        <v>#REF!</v>
      </c>
      <c r="B86" s="66" t="e">
        <f>'Лист1 - Tаблица 1 - Tаблица 1'!#REF!</f>
        <v>#REF!</v>
      </c>
      <c r="C86" s="66">
        <f>'Лист1 - Tаблица 1 - Tаблица 1'!$D$32</f>
        <v>25</v>
      </c>
      <c r="D86" s="66">
        <v>3</v>
      </c>
      <c r="E86" s="66">
        <f>'Лист1 - Tаблица 1 - Tаблица 1'!$I$4</f>
        <v>20000</v>
      </c>
      <c r="F86" s="66">
        <f>'Лист1 - Tаблица 1 - Tаблица 1'!K32</f>
        <v>0</v>
      </c>
      <c r="G86" s="66"/>
      <c r="H86" s="66"/>
      <c r="I86" s="66"/>
      <c r="J86" s="66"/>
      <c r="K86" s="66"/>
    </row>
    <row r="87" spans="1:11" ht="39.75" customHeight="1">
      <c r="A87" s="66" t="e">
        <f>'Лист1 - Tаблица 1 - Tаблица 1'!#REF!</f>
        <v>#REF!</v>
      </c>
      <c r="B87" s="66" t="e">
        <f>'Лист1 - Tаблица 1 - Tаблица 1'!#REF!</f>
        <v>#REF!</v>
      </c>
      <c r="C87" s="66">
        <f>'Лист1 - Tаблица 1 - Tаблица 1'!$D$32</f>
        <v>25</v>
      </c>
      <c r="D87" s="66">
        <v>3</v>
      </c>
      <c r="E87" s="66">
        <f>'Лист1 - Tаблица 1 - Tаблица 1'!$M$4</f>
        <v>30000</v>
      </c>
      <c r="F87" s="66">
        <f>'Лист1 - Tаблица 1 - Tаблица 1'!O32</f>
        <v>0.6288239999999999</v>
      </c>
      <c r="G87" s="66"/>
      <c r="H87" s="66"/>
      <c r="I87" s="66"/>
      <c r="J87" s="66"/>
      <c r="K87" s="66"/>
    </row>
    <row r="88" spans="1:11" ht="39.75" customHeight="1">
      <c r="A88" s="66" t="e">
        <f>'Лист1 - Tаблица 1 - Tаблица 1'!#REF!</f>
        <v>#REF!</v>
      </c>
      <c r="B88" s="66" t="e">
        <f>'Лист1 - Tаблица 1 - Tаблица 1'!#REF!</f>
        <v>#REF!</v>
      </c>
      <c r="C88" s="66">
        <f>'Лист1 - Tаблица 1 - Tаблица 1'!$D$32</f>
        <v>25</v>
      </c>
      <c r="D88" s="66">
        <v>3</v>
      </c>
      <c r="E88" s="66">
        <f>'Лист1 - Tаблица 1 - Tаблица 1'!$Q$4</f>
        <v>50000</v>
      </c>
      <c r="F88" s="66">
        <f>'Лист1 - Tаблица 1 - Tаблица 1'!S32</f>
        <v>0.6028319999999999</v>
      </c>
      <c r="G88" s="66"/>
      <c r="H88" s="66"/>
      <c r="I88" s="66"/>
      <c r="J88" s="66"/>
      <c r="K88" s="66"/>
    </row>
    <row r="89" spans="1:11" ht="39.75" customHeight="1">
      <c r="A89" s="66" t="e">
        <f>'Лист1 - Tаблица 1 - Tаблица 1'!#REF!</f>
        <v>#REF!</v>
      </c>
      <c r="B89" s="66" t="e">
        <f>'Лист1 - Tаблица 1 - Tаблица 1'!#REF!</f>
        <v>#REF!</v>
      </c>
      <c r="C89" s="66">
        <f>'Лист1 - Tаблица 1 - Tаблица 1'!$D$32</f>
        <v>25</v>
      </c>
      <c r="D89" s="66">
        <v>3</v>
      </c>
      <c r="E89" s="66">
        <v>100000</v>
      </c>
      <c r="F89" s="66">
        <f>'Лист1 - Tаблица 1 - Tаблица 1'!W32</f>
        <v>0.5605119999999999</v>
      </c>
      <c r="G89" s="66"/>
      <c r="H89" s="66"/>
      <c r="I89" s="66"/>
      <c r="J89" s="66"/>
      <c r="K89" s="66"/>
    </row>
    <row r="90" spans="1:11" ht="39.75" customHeight="1">
      <c r="A90" s="66" t="e">
        <f>'Лист1 - Tаблица 1 - Tаблица 1'!#REF!</f>
        <v>#REF!</v>
      </c>
      <c r="B90" s="66" t="e">
        <f>'Лист1 - Tаблица 1 - Tаблица 1'!#REF!</f>
        <v>#REF!</v>
      </c>
      <c r="C90" s="66">
        <f>'Лист1 - Tаблица 1 - Tаблица 1'!$D$32</f>
        <v>25</v>
      </c>
      <c r="D90" s="66">
        <v>3</v>
      </c>
      <c r="E90" s="66">
        <v>1000000</v>
      </c>
      <c r="F90" s="66">
        <f>'Лист1 - Tаблица 1 - Tаблица 1'!W32</f>
        <v>0.5605119999999999</v>
      </c>
      <c r="G90" s="66"/>
      <c r="H90" s="66"/>
      <c r="I90" s="66"/>
      <c r="J90" s="66"/>
      <c r="K90" s="66"/>
    </row>
    <row r="91" spans="1:11" ht="39.75" customHeight="1">
      <c r="A91" s="66" t="e">
        <f>'Лист1 - Tаблица 1 - Tаблица 1'!#REF!</f>
        <v>#REF!</v>
      </c>
      <c r="B91" s="66" t="e">
        <f>'Лист1 - Tаблица 1 - Tаблица 1'!#REF!</f>
        <v>#REF!</v>
      </c>
      <c r="C91" s="66">
        <f>'Лист1 - Tаблица 1 - Tаблица 1'!$D$32</f>
        <v>25</v>
      </c>
      <c r="D91" s="66">
        <v>4</v>
      </c>
      <c r="E91" s="66">
        <f>'Лист1 - Tаблица 1 - Tаблица 1'!$E$4</f>
        <v>10000</v>
      </c>
      <c r="F91" s="66">
        <f>'Лист1 - Tаблица 1 - Tаблица 1'!H32</f>
        <v>0</v>
      </c>
      <c r="G91" s="66"/>
      <c r="H91" s="66"/>
      <c r="I91" s="66"/>
      <c r="J91" s="66"/>
      <c r="K91" s="66"/>
    </row>
    <row r="92" spans="1:11" ht="39.75" customHeight="1">
      <c r="A92" s="66" t="e">
        <f>'Лист1 - Tаблица 1 - Tаблица 1'!#REF!</f>
        <v>#REF!</v>
      </c>
      <c r="B92" s="66" t="e">
        <f>'Лист1 - Tаблица 1 - Tаблица 1'!#REF!</f>
        <v>#REF!</v>
      </c>
      <c r="C92" s="66">
        <f>'Лист1 - Tаблица 1 - Tаблица 1'!$D$32</f>
        <v>25</v>
      </c>
      <c r="D92" s="66">
        <v>4</v>
      </c>
      <c r="E92" s="66">
        <f>'Лист1 - Tаблица 1 - Tаблица 1'!$I$4</f>
        <v>20000</v>
      </c>
      <c r="F92" s="66">
        <f>'Лист1 - Tаблица 1 - Tаблица 1'!L32</f>
        <v>0</v>
      </c>
      <c r="G92" s="66"/>
      <c r="H92" s="66"/>
      <c r="I92" s="66"/>
      <c r="J92" s="66"/>
      <c r="K92" s="66"/>
    </row>
    <row r="93" spans="1:11" ht="39.75" customHeight="1">
      <c r="A93" s="66" t="e">
        <f>'Лист1 - Tаблица 1 - Tаблица 1'!#REF!</f>
        <v>#REF!</v>
      </c>
      <c r="B93" s="66" t="e">
        <f>'Лист1 - Tаблица 1 - Tаблица 1'!#REF!</f>
        <v>#REF!</v>
      </c>
      <c r="C93" s="66">
        <f>'Лист1 - Tаблица 1 - Tаблица 1'!$D$32</f>
        <v>25</v>
      </c>
      <c r="D93" s="66">
        <v>4</v>
      </c>
      <c r="E93" s="66">
        <f>'Лист1 - Tаблица 1 - Tаблица 1'!$M$4</f>
        <v>30000</v>
      </c>
      <c r="F93" s="66">
        <f>'Лист1 - Tаблица 1 - Tаблица 1'!P32</f>
        <v>0.706048</v>
      </c>
      <c r="G93" s="66"/>
      <c r="H93" s="66"/>
      <c r="I93" s="66"/>
      <c r="J93" s="66"/>
      <c r="K93" s="66"/>
    </row>
    <row r="94" spans="1:11" ht="39.75" customHeight="1">
      <c r="A94" s="66" t="e">
        <f>'Лист1 - Tаблица 1 - Tаблица 1'!#REF!</f>
        <v>#REF!</v>
      </c>
      <c r="B94" s="66" t="e">
        <f>'Лист1 - Tаблица 1 - Tаблица 1'!#REF!</f>
        <v>#REF!</v>
      </c>
      <c r="C94" s="66">
        <f>'Лист1 - Tаблица 1 - Tаблица 1'!$D$32</f>
        <v>25</v>
      </c>
      <c r="D94" s="66">
        <v>4</v>
      </c>
      <c r="E94" s="66">
        <f>'Лист1 - Tаблица 1 - Tаблица 1'!$Q$4</f>
        <v>50000</v>
      </c>
      <c r="F94" s="66">
        <f>'Лист1 - Tаблица 1 - Tаблица 1'!T32</f>
        <v>0.671576</v>
      </c>
      <c r="G94" s="66"/>
      <c r="H94" s="66"/>
      <c r="I94" s="66"/>
      <c r="J94" s="66"/>
      <c r="K94" s="66"/>
    </row>
    <row r="95" spans="1:11" ht="39.75" customHeight="1">
      <c r="A95" s="66" t="e">
        <f>'Лист1 - Tаблица 1 - Tаблица 1'!#REF!</f>
        <v>#REF!</v>
      </c>
      <c r="B95" s="66" t="e">
        <f>'Лист1 - Tаблица 1 - Tаблица 1'!#REF!</f>
        <v>#REF!</v>
      </c>
      <c r="C95" s="66">
        <f>'Лист1 - Tаблица 1 - Tаблица 1'!$D$32</f>
        <v>25</v>
      </c>
      <c r="D95" s="66">
        <v>4</v>
      </c>
      <c r="E95" s="66">
        <v>100000</v>
      </c>
      <c r="F95" s="66">
        <f>'Лист1 - Tаблица 1 - Tаблица 1'!X32</f>
        <v>0.6281599999999999</v>
      </c>
      <c r="G95" s="66"/>
      <c r="H95" s="66"/>
      <c r="I95" s="66"/>
      <c r="J95" s="66"/>
      <c r="K95" s="66"/>
    </row>
    <row r="96" spans="1:11" ht="39.75" customHeight="1">
      <c r="A96" s="69" t="e">
        <f>'Лист1 - Tаблица 1 - Tаблица 1'!#REF!</f>
        <v>#REF!</v>
      </c>
      <c r="B96" s="69" t="e">
        <f>'Лист1 - Tаблица 1 - Tаблица 1'!#REF!</f>
        <v>#REF!</v>
      </c>
      <c r="C96" s="69">
        <f>'Лист1 - Tаблица 1 - Tаблица 1'!$D$32</f>
        <v>25</v>
      </c>
      <c r="D96" s="69">
        <v>4</v>
      </c>
      <c r="E96" s="69">
        <v>1000000</v>
      </c>
      <c r="F96" s="66">
        <f>'Лист1 - Tаблица 1 - Tаблица 1'!X32</f>
        <v>0.6281599999999999</v>
      </c>
      <c r="G96" s="66"/>
      <c r="H96" s="66"/>
      <c r="I96" s="66"/>
      <c r="J96" s="66"/>
      <c r="K96" s="66"/>
    </row>
    <row r="97" spans="1:11" ht="39.75" customHeight="1">
      <c r="A97" s="71" t="e">
        <f>'Лист1 - Tаблица 1 - Tаблица 1'!#REF!</f>
        <v>#REF!</v>
      </c>
      <c r="B97" s="72" t="e">
        <f>'Лист1 - Tаблица 1 - Tаблица 1'!#REF!</f>
        <v>#REF!</v>
      </c>
      <c r="C97" s="72" t="e">
        <f>'Лист1 - Tаблица 1 - Tаблица 1'!#REF!</f>
        <v>#REF!</v>
      </c>
      <c r="D97" s="63">
        <v>1</v>
      </c>
      <c r="E97" s="63">
        <f>'Лист1 - Tаблица 1 - Tаблица 1'!$E$4</f>
        <v>10000</v>
      </c>
      <c r="F97" s="66" t="e">
        <f>'Лист1 - Tаблица 1 - Tаблица 1'!#REF!</f>
        <v>#REF!</v>
      </c>
      <c r="G97" s="66"/>
      <c r="H97" s="66"/>
      <c r="I97" s="66"/>
      <c r="J97" s="66"/>
      <c r="K97" s="66"/>
    </row>
    <row r="98" spans="1:11" ht="39.75" customHeight="1">
      <c r="A98" s="71" t="e">
        <f>'Лист1 - Tаблица 1 - Tаблица 1'!#REF!</f>
        <v>#REF!</v>
      </c>
      <c r="B98" s="72" t="e">
        <f>'Лист1 - Tаблица 1 - Tаблица 1'!#REF!</f>
        <v>#REF!</v>
      </c>
      <c r="C98" s="72" t="e">
        <f>'Лист1 - Tаблица 1 - Tаблица 1'!#REF!</f>
        <v>#REF!</v>
      </c>
      <c r="D98" s="66">
        <v>1</v>
      </c>
      <c r="E98" s="66">
        <f>'Лист1 - Tаблица 1 - Tаблица 1'!$I$4</f>
        <v>20000</v>
      </c>
      <c r="F98" s="66" t="e">
        <f>'Лист1 - Tаблица 1 - Tаблица 1'!#REF!</f>
        <v>#REF!</v>
      </c>
      <c r="G98" s="66"/>
      <c r="H98" s="66"/>
      <c r="I98" s="66"/>
      <c r="J98" s="66"/>
      <c r="K98" s="66"/>
    </row>
    <row r="99" spans="1:11" ht="39.75" customHeight="1">
      <c r="A99" s="71" t="e">
        <f>'Лист1 - Tаблица 1 - Tаблица 1'!#REF!</f>
        <v>#REF!</v>
      </c>
      <c r="B99" s="72" t="e">
        <f>'Лист1 - Tаблица 1 - Tаблица 1'!#REF!</f>
        <v>#REF!</v>
      </c>
      <c r="C99" s="72" t="e">
        <f>'Лист1 - Tаблица 1 - Tаблица 1'!#REF!</f>
        <v>#REF!</v>
      </c>
      <c r="D99" s="66">
        <v>1</v>
      </c>
      <c r="E99" s="66">
        <f>'Лист1 - Tаблица 1 - Tаблица 1'!$M$4</f>
        <v>30000</v>
      </c>
      <c r="F99" s="66" t="e">
        <f>'Лист1 - Tаблица 1 - Tаблица 1'!#REF!</f>
        <v>#REF!</v>
      </c>
      <c r="G99" s="66"/>
      <c r="H99" s="66"/>
      <c r="I99" s="66"/>
      <c r="J99" s="66"/>
      <c r="K99" s="66"/>
    </row>
    <row r="100" spans="1:11" ht="39.75" customHeight="1">
      <c r="A100" s="71" t="e">
        <f>'Лист1 - Tаблица 1 - Tаблица 1'!#REF!</f>
        <v>#REF!</v>
      </c>
      <c r="B100" s="72" t="e">
        <f>'Лист1 - Tаблица 1 - Tаблица 1'!#REF!</f>
        <v>#REF!</v>
      </c>
      <c r="C100" s="72" t="e">
        <f>'Лист1 - Tаблица 1 - Tаблица 1'!#REF!</f>
        <v>#REF!</v>
      </c>
      <c r="D100" s="66">
        <v>1</v>
      </c>
      <c r="E100" s="66">
        <f>'Лист1 - Tаблица 1 - Tаблица 1'!$Q$4</f>
        <v>50000</v>
      </c>
      <c r="F100" s="66" t="e">
        <f>'Лист1 - Tаблица 1 - Tаблица 1'!#REF!</f>
        <v>#REF!</v>
      </c>
      <c r="G100" s="66"/>
      <c r="H100" s="66"/>
      <c r="I100" s="66"/>
      <c r="J100" s="66"/>
      <c r="K100" s="66"/>
    </row>
    <row r="101" spans="1:11" ht="39.75" customHeight="1">
      <c r="A101" s="71" t="e">
        <f>'Лист1 - Tаблица 1 - Tаблица 1'!#REF!</f>
        <v>#REF!</v>
      </c>
      <c r="B101" s="72" t="e">
        <f>'Лист1 - Tаблица 1 - Tаблица 1'!#REF!</f>
        <v>#REF!</v>
      </c>
      <c r="C101" s="72" t="e">
        <f>'Лист1 - Tаблица 1 - Tаблица 1'!#REF!</f>
        <v>#REF!</v>
      </c>
      <c r="D101" s="66">
        <v>1</v>
      </c>
      <c r="E101" s="66">
        <v>100000</v>
      </c>
      <c r="F101" s="66" t="e">
        <f>'Лист1 - Tаблица 1 - Tаблица 1'!#REF!</f>
        <v>#REF!</v>
      </c>
      <c r="G101" s="66"/>
      <c r="H101" s="66"/>
      <c r="I101" s="66"/>
      <c r="J101" s="66"/>
      <c r="K101" s="66"/>
    </row>
    <row r="102" spans="1:11" ht="39.75" customHeight="1">
      <c r="A102" s="71" t="e">
        <f>'Лист1 - Tаблица 1 - Tаблица 1'!#REF!</f>
        <v>#REF!</v>
      </c>
      <c r="B102" s="72" t="e">
        <f>'Лист1 - Tаблица 1 - Tаблица 1'!#REF!</f>
        <v>#REF!</v>
      </c>
      <c r="C102" s="72" t="e">
        <f>'Лист1 - Tаблица 1 - Tаблица 1'!#REF!</f>
        <v>#REF!</v>
      </c>
      <c r="D102" s="69">
        <v>1</v>
      </c>
      <c r="E102" s="69">
        <v>1000000</v>
      </c>
      <c r="F102" s="66" t="e">
        <f>'Лист1 - Tаблица 1 - Tаблица 1'!#REF!</f>
        <v>#REF!</v>
      </c>
      <c r="G102" s="66"/>
      <c r="H102" s="66"/>
      <c r="I102" s="66"/>
      <c r="J102" s="66"/>
      <c r="K102" s="66"/>
    </row>
    <row r="103" spans="1:11" ht="39.75" customHeight="1">
      <c r="A103" s="71" t="e">
        <f>'Лист1 - Tаблица 1 - Tаблица 1'!#REF!</f>
        <v>#REF!</v>
      </c>
      <c r="B103" s="72" t="e">
        <f>'Лист1 - Tаблица 1 - Tаблица 1'!#REF!</f>
        <v>#REF!</v>
      </c>
      <c r="C103" s="72" t="e">
        <f>'Лист1 - Tаблица 1 - Tаблица 1'!#REF!</f>
        <v>#REF!</v>
      </c>
      <c r="D103" s="72">
        <v>2</v>
      </c>
      <c r="E103" s="72">
        <f>'Лист1 - Tаблица 1 - Tаблица 1'!$E$4</f>
        <v>10000</v>
      </c>
      <c r="F103" s="66" t="e">
        <f>'Лист1 - Tаблица 1 - Tаблица 1'!#REF!</f>
        <v>#REF!</v>
      </c>
      <c r="G103" s="66"/>
      <c r="H103" s="66"/>
      <c r="I103" s="66"/>
      <c r="J103" s="66"/>
      <c r="K103" s="66"/>
    </row>
    <row r="104" spans="1:11" ht="39.75" customHeight="1">
      <c r="A104" s="71" t="e">
        <f>'Лист1 - Tаблица 1 - Tаблица 1'!#REF!</f>
        <v>#REF!</v>
      </c>
      <c r="B104" s="72" t="e">
        <f>'Лист1 - Tаблица 1 - Tаблица 1'!#REF!</f>
        <v>#REF!</v>
      </c>
      <c r="C104" s="72" t="e">
        <f>'Лист1 - Tаблица 1 - Tаблица 1'!#REF!</f>
        <v>#REF!</v>
      </c>
      <c r="D104" s="72">
        <v>2</v>
      </c>
      <c r="E104" s="72">
        <f>'Лист1 - Tаблица 1 - Tаблица 1'!$I$4</f>
        <v>20000</v>
      </c>
      <c r="F104" s="66" t="e">
        <f>'Лист1 - Tаблица 1 - Tаблица 1'!#REF!</f>
        <v>#REF!</v>
      </c>
      <c r="G104" s="66"/>
      <c r="H104" s="66"/>
      <c r="I104" s="66"/>
      <c r="J104" s="66"/>
      <c r="K104" s="66"/>
    </row>
    <row r="105" spans="1:11" ht="39.75" customHeight="1">
      <c r="A105" s="71" t="e">
        <f>'Лист1 - Tаблица 1 - Tаблица 1'!#REF!</f>
        <v>#REF!</v>
      </c>
      <c r="B105" s="72" t="e">
        <f>'Лист1 - Tаблица 1 - Tаблица 1'!#REF!</f>
        <v>#REF!</v>
      </c>
      <c r="C105" s="72" t="e">
        <f>'Лист1 - Tаблица 1 - Tаблица 1'!#REF!</f>
        <v>#REF!</v>
      </c>
      <c r="D105" s="72">
        <v>2</v>
      </c>
      <c r="E105" s="72">
        <f>'Лист1 - Tаблица 1 - Tаблица 1'!$M$4</f>
        <v>30000</v>
      </c>
      <c r="F105" s="66" t="e">
        <f>'Лист1 - Tаблица 1 - Tаблица 1'!#REF!</f>
        <v>#REF!</v>
      </c>
      <c r="G105" s="66"/>
      <c r="H105" s="66"/>
      <c r="I105" s="66"/>
      <c r="J105" s="66"/>
      <c r="K105" s="66"/>
    </row>
    <row r="106" spans="1:11" ht="39.75" customHeight="1">
      <c r="A106" s="71" t="e">
        <f>'Лист1 - Tаблица 1 - Tаблица 1'!#REF!</f>
        <v>#REF!</v>
      </c>
      <c r="B106" s="72" t="e">
        <f>'Лист1 - Tаблица 1 - Tаблица 1'!#REF!</f>
        <v>#REF!</v>
      </c>
      <c r="C106" s="72" t="e">
        <f>'Лист1 - Tаблица 1 - Tаблица 1'!#REF!</f>
        <v>#REF!</v>
      </c>
      <c r="D106" s="72">
        <v>2</v>
      </c>
      <c r="E106" s="72">
        <f>'Лист1 - Tаблица 1 - Tаблица 1'!$Q$4</f>
        <v>50000</v>
      </c>
      <c r="F106" s="66" t="e">
        <f>'Лист1 - Tаблица 1 - Tаблица 1'!#REF!</f>
        <v>#REF!</v>
      </c>
      <c r="G106" s="66"/>
      <c r="H106" s="66"/>
      <c r="I106" s="66"/>
      <c r="J106" s="66"/>
      <c r="K106" s="66"/>
    </row>
    <row r="107" spans="1:11" ht="39.75" customHeight="1">
      <c r="A107" s="71" t="e">
        <f>'Лист1 - Tаблица 1 - Tаблица 1'!#REF!</f>
        <v>#REF!</v>
      </c>
      <c r="B107" s="72" t="e">
        <f>'Лист1 - Tаблица 1 - Tаблица 1'!#REF!</f>
        <v>#REF!</v>
      </c>
      <c r="C107" s="72" t="e">
        <f>'Лист1 - Tаблица 1 - Tаблица 1'!#REF!</f>
        <v>#REF!</v>
      </c>
      <c r="D107" s="72">
        <v>2</v>
      </c>
      <c r="E107" s="72">
        <v>100000</v>
      </c>
      <c r="F107" s="66" t="e">
        <f>'Лист1 - Tаблица 1 - Tаблица 1'!#REF!</f>
        <v>#REF!</v>
      </c>
      <c r="G107" s="66"/>
      <c r="H107" s="66"/>
      <c r="I107" s="66"/>
      <c r="J107" s="66"/>
      <c r="K107" s="66"/>
    </row>
    <row r="108" spans="1:11" ht="39.75" customHeight="1">
      <c r="A108" s="71" t="e">
        <f>'Лист1 - Tаблица 1 - Tаблица 1'!#REF!</f>
        <v>#REF!</v>
      </c>
      <c r="B108" s="72" t="e">
        <f>'Лист1 - Tаблица 1 - Tаблица 1'!#REF!</f>
        <v>#REF!</v>
      </c>
      <c r="C108" s="72" t="e">
        <f>'Лист1 - Tаблица 1 - Tаблица 1'!#REF!</f>
        <v>#REF!</v>
      </c>
      <c r="D108" s="72">
        <v>2</v>
      </c>
      <c r="E108" s="72">
        <v>1000000</v>
      </c>
      <c r="F108" s="66" t="e">
        <f>'Лист1 - Tаблица 1 - Tаблица 1'!#REF!</f>
        <v>#REF!</v>
      </c>
      <c r="G108" s="66"/>
      <c r="H108" s="66"/>
      <c r="I108" s="66"/>
      <c r="J108" s="66"/>
      <c r="K108" s="66"/>
    </row>
    <row r="109" spans="1:11" ht="39.75" customHeight="1">
      <c r="A109" s="71" t="e">
        <f>'Лист1 - Tаблица 1 - Tаблица 1'!#REF!</f>
        <v>#REF!</v>
      </c>
      <c r="B109" s="72" t="e">
        <f>'Лист1 - Tаблица 1 - Tаблица 1'!#REF!</f>
        <v>#REF!</v>
      </c>
      <c r="C109" s="72" t="e">
        <f>'Лист1 - Tаблица 1 - Tаблица 1'!#REF!</f>
        <v>#REF!</v>
      </c>
      <c r="D109" s="72">
        <v>3</v>
      </c>
      <c r="E109" s="72">
        <f>'Лист1 - Tаблица 1 - Tаблица 1'!$E$4</f>
        <v>10000</v>
      </c>
      <c r="F109" s="66" t="e">
        <f>'Лист1 - Tаблица 1 - Tаблица 1'!#REF!</f>
        <v>#REF!</v>
      </c>
      <c r="G109" s="66"/>
      <c r="H109" s="66"/>
      <c r="I109" s="66"/>
      <c r="J109" s="66"/>
      <c r="K109" s="66"/>
    </row>
    <row r="110" spans="1:11" ht="39.75" customHeight="1">
      <c r="A110" s="71" t="e">
        <f>'Лист1 - Tаблица 1 - Tаблица 1'!#REF!</f>
        <v>#REF!</v>
      </c>
      <c r="B110" s="72" t="e">
        <f>'Лист1 - Tаблица 1 - Tаблица 1'!#REF!</f>
        <v>#REF!</v>
      </c>
      <c r="C110" s="72" t="e">
        <f>'Лист1 - Tаблица 1 - Tаблица 1'!#REF!</f>
        <v>#REF!</v>
      </c>
      <c r="D110" s="72">
        <v>3</v>
      </c>
      <c r="E110" s="72">
        <f>'Лист1 - Tаблица 1 - Tаблица 1'!$I$4</f>
        <v>20000</v>
      </c>
      <c r="F110" s="66" t="e">
        <f>'Лист1 - Tаблица 1 - Tаблица 1'!#REF!</f>
        <v>#REF!</v>
      </c>
      <c r="G110" s="66"/>
      <c r="H110" s="66"/>
      <c r="I110" s="66"/>
      <c r="J110" s="66"/>
      <c r="K110" s="66"/>
    </row>
    <row r="111" spans="1:11" ht="39.75" customHeight="1">
      <c r="A111" s="71" t="e">
        <f>'Лист1 - Tаблица 1 - Tаблица 1'!#REF!</f>
        <v>#REF!</v>
      </c>
      <c r="B111" s="72" t="e">
        <f>'Лист1 - Tаблица 1 - Tаблица 1'!#REF!</f>
        <v>#REF!</v>
      </c>
      <c r="C111" s="72" t="e">
        <f>'Лист1 - Tаблица 1 - Tаблица 1'!#REF!</f>
        <v>#REF!</v>
      </c>
      <c r="D111" s="72">
        <v>3</v>
      </c>
      <c r="E111" s="72">
        <f>'Лист1 - Tаблица 1 - Tаблица 1'!$M$4</f>
        <v>30000</v>
      </c>
      <c r="F111" s="66" t="e">
        <f>'Лист1 - Tаблица 1 - Tаблица 1'!#REF!</f>
        <v>#REF!</v>
      </c>
      <c r="G111" s="66"/>
      <c r="H111" s="66"/>
      <c r="I111" s="66"/>
      <c r="J111" s="66"/>
      <c r="K111" s="66"/>
    </row>
    <row r="112" spans="1:11" ht="39.75" customHeight="1">
      <c r="A112" s="71" t="e">
        <f>'Лист1 - Tаблица 1 - Tаблица 1'!#REF!</f>
        <v>#REF!</v>
      </c>
      <c r="B112" s="72" t="e">
        <f>'Лист1 - Tаблица 1 - Tаблица 1'!#REF!</f>
        <v>#REF!</v>
      </c>
      <c r="C112" s="72" t="e">
        <f>'Лист1 - Tаблица 1 - Tаблица 1'!#REF!</f>
        <v>#REF!</v>
      </c>
      <c r="D112" s="72">
        <v>3</v>
      </c>
      <c r="E112" s="72">
        <f>'Лист1 - Tаблица 1 - Tаблица 1'!$Q$4</f>
        <v>50000</v>
      </c>
      <c r="F112" s="66" t="e">
        <f>'Лист1 - Tаблица 1 - Tаблица 1'!#REF!</f>
        <v>#REF!</v>
      </c>
      <c r="G112" s="66"/>
      <c r="H112" s="66"/>
      <c r="I112" s="66"/>
      <c r="J112" s="66"/>
      <c r="K112" s="66"/>
    </row>
    <row r="113" spans="1:11" ht="39.75" customHeight="1">
      <c r="A113" s="71" t="e">
        <f>'Лист1 - Tаблица 1 - Tаблица 1'!#REF!</f>
        <v>#REF!</v>
      </c>
      <c r="B113" s="72" t="e">
        <f>'Лист1 - Tаблица 1 - Tаблица 1'!#REF!</f>
        <v>#REF!</v>
      </c>
      <c r="C113" s="72" t="e">
        <f>'Лист1 - Tаблица 1 - Tаблица 1'!#REF!</f>
        <v>#REF!</v>
      </c>
      <c r="D113" s="72">
        <v>3</v>
      </c>
      <c r="E113" s="72">
        <v>100000</v>
      </c>
      <c r="F113" s="66" t="e">
        <f>'Лист1 - Tаблица 1 - Tаблица 1'!#REF!</f>
        <v>#REF!</v>
      </c>
      <c r="G113" s="66"/>
      <c r="H113" s="66"/>
      <c r="I113" s="66"/>
      <c r="J113" s="66"/>
      <c r="K113" s="66"/>
    </row>
    <row r="114" spans="1:11" ht="39.75" customHeight="1">
      <c r="A114" s="71" t="e">
        <f>'Лист1 - Tаблица 1 - Tаблица 1'!#REF!</f>
        <v>#REF!</v>
      </c>
      <c r="B114" s="72" t="e">
        <f>'Лист1 - Tаблица 1 - Tаблица 1'!#REF!</f>
        <v>#REF!</v>
      </c>
      <c r="C114" s="72" t="e">
        <f>'Лист1 - Tаблица 1 - Tаблица 1'!#REF!</f>
        <v>#REF!</v>
      </c>
      <c r="D114" s="72">
        <v>3</v>
      </c>
      <c r="E114" s="72">
        <v>1000000</v>
      </c>
      <c r="F114" s="66" t="e">
        <f>'Лист1 - Tаблица 1 - Tаблица 1'!#REF!</f>
        <v>#REF!</v>
      </c>
      <c r="G114" s="66"/>
      <c r="H114" s="66"/>
      <c r="I114" s="66"/>
      <c r="J114" s="66"/>
      <c r="K114" s="66"/>
    </row>
    <row r="115" spans="1:11" ht="39.75" customHeight="1">
      <c r="A115" s="71" t="e">
        <f>'Лист1 - Tаблица 1 - Tаблица 1'!#REF!</f>
        <v>#REF!</v>
      </c>
      <c r="B115" s="72" t="e">
        <f>'Лист1 - Tаблица 1 - Tаблица 1'!#REF!</f>
        <v>#REF!</v>
      </c>
      <c r="C115" s="72" t="e">
        <f>'Лист1 - Tаблица 1 - Tаблица 1'!#REF!</f>
        <v>#REF!</v>
      </c>
      <c r="D115" s="72">
        <v>4</v>
      </c>
      <c r="E115" s="72">
        <f>'Лист1 - Tаблица 1 - Tаблица 1'!$E$4</f>
        <v>10000</v>
      </c>
      <c r="F115" s="66" t="e">
        <f>'Лист1 - Tаблица 1 - Tаблица 1'!#REF!</f>
        <v>#REF!</v>
      </c>
      <c r="G115" s="66"/>
      <c r="H115" s="66"/>
      <c r="I115" s="66"/>
      <c r="J115" s="66"/>
      <c r="K115" s="66"/>
    </row>
    <row r="116" spans="1:11" ht="39.75" customHeight="1">
      <c r="A116" s="71" t="e">
        <f>'Лист1 - Tаблица 1 - Tаблица 1'!#REF!</f>
        <v>#REF!</v>
      </c>
      <c r="B116" s="72" t="e">
        <f>'Лист1 - Tаблица 1 - Tаблица 1'!#REF!</f>
        <v>#REF!</v>
      </c>
      <c r="C116" s="72" t="e">
        <f>'Лист1 - Tаблица 1 - Tаблица 1'!#REF!</f>
        <v>#REF!</v>
      </c>
      <c r="D116" s="72">
        <v>4</v>
      </c>
      <c r="E116" s="72">
        <f>'Лист1 - Tаблица 1 - Tаблица 1'!$I$4</f>
        <v>20000</v>
      </c>
      <c r="F116" s="66" t="e">
        <f>'Лист1 - Tаблица 1 - Tаблица 1'!#REF!</f>
        <v>#REF!</v>
      </c>
      <c r="G116" s="66"/>
      <c r="H116" s="66"/>
      <c r="I116" s="66"/>
      <c r="J116" s="66"/>
      <c r="K116" s="66"/>
    </row>
    <row r="117" spans="1:11" ht="39.75" customHeight="1">
      <c r="A117" s="71" t="e">
        <f>'Лист1 - Tаблица 1 - Tаблица 1'!#REF!</f>
        <v>#REF!</v>
      </c>
      <c r="B117" s="72" t="e">
        <f>'Лист1 - Tаблица 1 - Tаблица 1'!#REF!</f>
        <v>#REF!</v>
      </c>
      <c r="C117" s="72" t="e">
        <f>'Лист1 - Tаблица 1 - Tаблица 1'!#REF!</f>
        <v>#REF!</v>
      </c>
      <c r="D117" s="72">
        <v>4</v>
      </c>
      <c r="E117" s="72">
        <f>'Лист1 - Tаблица 1 - Tаблица 1'!$M$4</f>
        <v>30000</v>
      </c>
      <c r="F117" s="66" t="e">
        <f>'Лист1 - Tаблица 1 - Tаблица 1'!#REF!</f>
        <v>#REF!</v>
      </c>
      <c r="G117" s="66"/>
      <c r="H117" s="66"/>
      <c r="I117" s="66"/>
      <c r="J117" s="66"/>
      <c r="K117" s="66"/>
    </row>
    <row r="118" spans="1:11" ht="39.75" customHeight="1">
      <c r="A118" s="71" t="e">
        <f>'Лист1 - Tаблица 1 - Tаблица 1'!#REF!</f>
        <v>#REF!</v>
      </c>
      <c r="B118" s="72" t="e">
        <f>'Лист1 - Tаблица 1 - Tаблица 1'!#REF!</f>
        <v>#REF!</v>
      </c>
      <c r="C118" s="72" t="e">
        <f>'Лист1 - Tаблица 1 - Tаблица 1'!#REF!</f>
        <v>#REF!</v>
      </c>
      <c r="D118" s="72">
        <v>4</v>
      </c>
      <c r="E118" s="72">
        <f>'Лист1 - Tаблица 1 - Tаблица 1'!$Q$4</f>
        <v>50000</v>
      </c>
      <c r="F118" s="66" t="e">
        <f>'Лист1 - Tаблица 1 - Tаблица 1'!#REF!</f>
        <v>#REF!</v>
      </c>
      <c r="G118" s="66"/>
      <c r="H118" s="66"/>
      <c r="I118" s="66"/>
      <c r="J118" s="66"/>
      <c r="K118" s="66"/>
    </row>
    <row r="119" spans="1:11" ht="39.75" customHeight="1">
      <c r="A119" s="71" t="e">
        <f>'Лист1 - Tаблица 1 - Tаблица 1'!#REF!</f>
        <v>#REF!</v>
      </c>
      <c r="B119" s="72" t="e">
        <f>'Лист1 - Tаблица 1 - Tаблица 1'!#REF!</f>
        <v>#REF!</v>
      </c>
      <c r="C119" s="72" t="e">
        <f>'Лист1 - Tаблица 1 - Tаблица 1'!#REF!</f>
        <v>#REF!</v>
      </c>
      <c r="D119" s="72">
        <v>4</v>
      </c>
      <c r="E119" s="72">
        <v>100000</v>
      </c>
      <c r="F119" s="66" t="e">
        <f>'Лист1 - Tаблица 1 - Tаблица 1'!#REF!</f>
        <v>#REF!</v>
      </c>
      <c r="G119" s="66"/>
      <c r="H119" s="66"/>
      <c r="I119" s="66"/>
      <c r="J119" s="66"/>
      <c r="K119" s="66"/>
    </row>
    <row r="120" spans="1:11" ht="39.75" customHeight="1">
      <c r="A120" s="71" t="e">
        <f>'Лист1 - Tаблица 1 - Tаблица 1'!#REF!</f>
        <v>#REF!</v>
      </c>
      <c r="B120" s="72" t="e">
        <f>'Лист1 - Tаблица 1 - Tаблица 1'!#REF!</f>
        <v>#REF!</v>
      </c>
      <c r="C120" s="72" t="e">
        <f>'Лист1 - Tаблица 1 - Tаблица 1'!#REF!</f>
        <v>#REF!</v>
      </c>
      <c r="D120" s="72">
        <v>4</v>
      </c>
      <c r="E120" s="72">
        <v>1000000</v>
      </c>
      <c r="F120" s="66" t="e">
        <f>'Лист1 - Tаблица 1 - Tаблица 1'!#REF!</f>
        <v>#REF!</v>
      </c>
      <c r="G120" s="66"/>
      <c r="H120" s="66"/>
      <c r="I120" s="66"/>
      <c r="J120" s="66"/>
      <c r="K120" s="66"/>
    </row>
    <row r="121" spans="1:11" ht="39.75" customHeight="1">
      <c r="A121" s="71" t="e">
        <f>'Лист1 - Tаблица 1 - Tаблица 1'!#REF!</f>
        <v>#REF!</v>
      </c>
      <c r="B121" s="72" t="e">
        <f>'Лист1 - Tаблица 1 - Tаблица 1'!#REF!</f>
        <v>#REF!</v>
      </c>
      <c r="C121" s="72">
        <f>'Лист1 - Tаблица 1 - Tаблица 1'!$D$7</f>
        <v>25</v>
      </c>
      <c r="D121" s="63">
        <v>1</v>
      </c>
      <c r="E121" s="63">
        <f>'Лист1 - Tаблица 1 - Tаблица 1'!$E$4</f>
        <v>10000</v>
      </c>
      <c r="F121" s="66">
        <f>'Лист1 - Tаблица 1 - Tаблица 1'!E7</f>
        <v>0.64421875</v>
      </c>
      <c r="G121" s="66"/>
      <c r="H121" s="66"/>
      <c r="I121" s="66"/>
      <c r="J121" s="66"/>
      <c r="K121" s="66"/>
    </row>
    <row r="122" spans="1:11" ht="39.75" customHeight="1">
      <c r="A122" s="71" t="e">
        <f>'Лист1 - Tаблица 1 - Tаблица 1'!#REF!</f>
        <v>#REF!</v>
      </c>
      <c r="B122" s="72" t="e">
        <f>'Лист1 - Tаблица 1 - Tаблица 1'!#REF!</f>
        <v>#REF!</v>
      </c>
      <c r="C122" s="72">
        <f>'Лист1 - Tаблица 1 - Tаблица 1'!$D$7</f>
        <v>25</v>
      </c>
      <c r="D122" s="66">
        <v>1</v>
      </c>
      <c r="E122" s="66">
        <f>'Лист1 - Tаблица 1 - Tаблица 1'!$I$4</f>
        <v>20000</v>
      </c>
      <c r="F122" s="66">
        <f>'Лист1 - Tаблица 1 - Tаблица 1'!I7</f>
        <v>0.6184499999999999</v>
      </c>
      <c r="G122" s="66"/>
      <c r="H122" s="66"/>
      <c r="I122" s="66"/>
      <c r="J122" s="66"/>
      <c r="K122" s="66"/>
    </row>
    <row r="123" spans="1:11" ht="39.75" customHeight="1">
      <c r="A123" s="71" t="e">
        <f>'Лист1 - Tаблица 1 - Tаблица 1'!#REF!</f>
        <v>#REF!</v>
      </c>
      <c r="B123" s="72" t="e">
        <f>'Лист1 - Tаблица 1 - Tаблица 1'!#REF!</f>
        <v>#REF!</v>
      </c>
      <c r="C123" s="72">
        <f>'Лист1 - Tаблица 1 - Tаблица 1'!$D$7</f>
        <v>25</v>
      </c>
      <c r="D123" s="66">
        <v>1</v>
      </c>
      <c r="E123" s="66">
        <f>'Лист1 - Tаблица 1 - Tаблица 1'!$M$4</f>
        <v>30000</v>
      </c>
      <c r="F123" s="66">
        <f>'Лист1 - Tаблица 1 - Tаблица 1'!M7</f>
        <v>0.5669124999999999</v>
      </c>
      <c r="G123" s="66"/>
      <c r="H123" s="66"/>
      <c r="I123" s="66"/>
      <c r="J123" s="66"/>
      <c r="K123" s="66"/>
    </row>
    <row r="124" spans="1:11" ht="39.75" customHeight="1">
      <c r="A124" s="71" t="e">
        <f>'Лист1 - Tаблица 1 - Tаблица 1'!#REF!</f>
        <v>#REF!</v>
      </c>
      <c r="B124" s="72" t="e">
        <f>'Лист1 - Tаблица 1 - Tаблица 1'!#REF!</f>
        <v>#REF!</v>
      </c>
      <c r="C124" s="72">
        <f>'Лист1 - Tаблица 1 - Tаблица 1'!$D$7</f>
        <v>25</v>
      </c>
      <c r="D124" s="66">
        <v>1</v>
      </c>
      <c r="E124" s="66">
        <f>'Лист1 - Tаблица 1 - Tаблица 1'!$Q$4</f>
        <v>50000</v>
      </c>
      <c r="F124" s="66">
        <f>'Лист1 - Tаблица 1 - Tаблица 1'!Q7</f>
        <v>0.5411437499999999</v>
      </c>
      <c r="G124" s="66"/>
      <c r="H124" s="66"/>
      <c r="I124" s="66"/>
      <c r="J124" s="66"/>
      <c r="K124" s="66"/>
    </row>
    <row r="125" spans="1:11" ht="39.75" customHeight="1">
      <c r="A125" s="71" t="e">
        <f>'Лист1 - Tаблица 1 - Tаблица 1'!#REF!</f>
        <v>#REF!</v>
      </c>
      <c r="B125" s="72" t="e">
        <f>'Лист1 - Tаблица 1 - Tаблица 1'!#REF!</f>
        <v>#REF!</v>
      </c>
      <c r="C125" s="72">
        <f>'Лист1 - Tаблица 1 - Tаблица 1'!$D$7</f>
        <v>25</v>
      </c>
      <c r="D125" s="66">
        <v>1</v>
      </c>
      <c r="E125" s="66">
        <v>100000</v>
      </c>
      <c r="F125" s="66">
        <f>'Лист1 - Tаблица 1 - Tаблица 1'!U7</f>
        <v>0.48960625</v>
      </c>
      <c r="G125" s="66"/>
      <c r="H125" s="66"/>
      <c r="I125" s="66"/>
      <c r="J125" s="66"/>
      <c r="K125" s="66"/>
    </row>
    <row r="126" spans="1:11" ht="39.75" customHeight="1">
      <c r="A126" s="71" t="e">
        <f>'Лист1 - Tаблица 1 - Tаблица 1'!#REF!</f>
        <v>#REF!</v>
      </c>
      <c r="B126" s="72" t="e">
        <f>'Лист1 - Tаблица 1 - Tаблица 1'!#REF!</f>
        <v>#REF!</v>
      </c>
      <c r="C126" s="72">
        <f>'Лист1 - Tаблица 1 - Tаблица 1'!$D$7</f>
        <v>25</v>
      </c>
      <c r="D126" s="69">
        <v>1</v>
      </c>
      <c r="E126" s="69">
        <v>1000000</v>
      </c>
      <c r="F126" s="66">
        <f>'Лист1 - Tаблица 1 - Tаблица 1'!U7</f>
        <v>0.48960625</v>
      </c>
      <c r="G126" s="66"/>
      <c r="H126" s="66"/>
      <c r="I126" s="66"/>
      <c r="J126" s="66"/>
      <c r="K126" s="66"/>
    </row>
    <row r="127" spans="1:11" ht="39.75" customHeight="1">
      <c r="A127" s="71" t="e">
        <f>'Лист1 - Tаблица 1 - Tаблица 1'!#REF!</f>
        <v>#REF!</v>
      </c>
      <c r="B127" s="72" t="e">
        <f>'Лист1 - Tаблица 1 - Tаблица 1'!#REF!</f>
        <v>#REF!</v>
      </c>
      <c r="C127" s="72">
        <f>'Лист1 - Tаблица 1 - Tаблица 1'!$D$7</f>
        <v>25</v>
      </c>
      <c r="D127" s="72">
        <v>2</v>
      </c>
      <c r="E127" s="72">
        <f>'Лист1 - Tаблица 1 - Tаблица 1'!$E$4</f>
        <v>10000</v>
      </c>
      <c r="F127" s="66">
        <f>'Лист1 - Tаблица 1 - Tаблица 1'!F7</f>
        <v>0.69575625</v>
      </c>
      <c r="G127" s="66"/>
      <c r="H127" s="66"/>
      <c r="I127" s="66"/>
      <c r="J127" s="66"/>
      <c r="K127" s="66"/>
    </row>
    <row r="128" spans="1:11" ht="39.75" customHeight="1">
      <c r="A128" s="71" t="e">
        <f>'Лист1 - Tаблица 1 - Tаблица 1'!#REF!</f>
        <v>#REF!</v>
      </c>
      <c r="B128" s="72" t="e">
        <f>'Лист1 - Tаблица 1 - Tаблица 1'!#REF!</f>
        <v>#REF!</v>
      </c>
      <c r="C128" s="72">
        <f>'Лист1 - Tаблица 1 - Tаблица 1'!$D$7</f>
        <v>25</v>
      </c>
      <c r="D128" s="72">
        <v>2</v>
      </c>
      <c r="E128" s="72">
        <f>'Лист1 - Tаблица 1 - Tаблица 1'!$I$4</f>
        <v>20000</v>
      </c>
      <c r="F128" s="66">
        <f>'Лист1 - Tаблица 1 - Tаблица 1'!J7</f>
        <v>0.6679259999999999</v>
      </c>
      <c r="G128" s="66"/>
      <c r="H128" s="66"/>
      <c r="I128" s="66"/>
      <c r="J128" s="66"/>
      <c r="K128" s="66"/>
    </row>
    <row r="129" spans="1:11" ht="39.75" customHeight="1">
      <c r="A129" s="71" t="e">
        <f>'Лист1 - Tаблица 1 - Tаблица 1'!#REF!</f>
        <v>#REF!</v>
      </c>
      <c r="B129" s="72" t="e">
        <f>'Лист1 - Tаблица 1 - Tаблица 1'!#REF!</f>
        <v>#REF!</v>
      </c>
      <c r="C129" s="72">
        <f>'Лист1 - Tаблица 1 - Tаблица 1'!$D$7</f>
        <v>25</v>
      </c>
      <c r="D129" s="72">
        <v>2</v>
      </c>
      <c r="E129" s="72">
        <f>'Лист1 - Tаблица 1 - Tаблица 1'!$M$4</f>
        <v>30000</v>
      </c>
      <c r="F129" s="66">
        <f>'Лист1 - Tаблица 1 - Tаблица 1'!N7</f>
        <v>0.6122654999999999</v>
      </c>
      <c r="G129" s="66"/>
      <c r="H129" s="66"/>
      <c r="I129" s="66"/>
      <c r="J129" s="66"/>
      <c r="K129" s="66"/>
    </row>
    <row r="130" spans="1:11" ht="39.75" customHeight="1">
      <c r="A130" s="71" t="e">
        <f>'Лист1 - Tаблица 1 - Tаблица 1'!#REF!</f>
        <v>#REF!</v>
      </c>
      <c r="B130" s="72" t="e">
        <f>'Лист1 - Tаблица 1 - Tаблица 1'!#REF!</f>
        <v>#REF!</v>
      </c>
      <c r="C130" s="72">
        <f>'Лист1 - Tаблица 1 - Tаблица 1'!$D$7</f>
        <v>25</v>
      </c>
      <c r="D130" s="72">
        <v>2</v>
      </c>
      <c r="E130" s="72">
        <f>'Лист1 - Tаблица 1 - Tаблица 1'!$Q$4</f>
        <v>50000</v>
      </c>
      <c r="F130" s="66">
        <f>'Лист1 - Tаблица 1 - Tаблица 1'!R7</f>
        <v>0.58443525</v>
      </c>
      <c r="G130" s="66"/>
      <c r="H130" s="66"/>
      <c r="I130" s="66"/>
      <c r="J130" s="66"/>
      <c r="K130" s="66"/>
    </row>
    <row r="131" spans="1:11" ht="39.75" customHeight="1">
      <c r="A131" s="71" t="e">
        <f>'Лист1 - Tаблица 1 - Tаблица 1'!#REF!</f>
        <v>#REF!</v>
      </c>
      <c r="B131" s="72" t="e">
        <f>'Лист1 - Tаблица 1 - Tаблица 1'!#REF!</f>
        <v>#REF!</v>
      </c>
      <c r="C131" s="72">
        <f>'Лист1 - Tаблица 1 - Tаблица 1'!$D$7</f>
        <v>25</v>
      </c>
      <c r="D131" s="72">
        <v>2</v>
      </c>
      <c r="E131" s="72">
        <v>100000</v>
      </c>
      <c r="F131" s="66">
        <f>'Лист1 - Tаблица 1 - Tаблица 1'!V7</f>
        <v>0.5287747500000001</v>
      </c>
      <c r="G131" s="66"/>
      <c r="H131" s="66"/>
      <c r="I131" s="66"/>
      <c r="J131" s="66"/>
      <c r="K131" s="66"/>
    </row>
    <row r="132" spans="1:11" ht="39.75" customHeight="1">
      <c r="A132" s="71" t="e">
        <f>'Лист1 - Tаблица 1 - Tаблица 1'!#REF!</f>
        <v>#REF!</v>
      </c>
      <c r="B132" s="72" t="e">
        <f>'Лист1 - Tаблица 1 - Tаблица 1'!#REF!</f>
        <v>#REF!</v>
      </c>
      <c r="C132" s="72">
        <f>'Лист1 - Tаблица 1 - Tаблица 1'!$D$7</f>
        <v>25</v>
      </c>
      <c r="D132" s="72">
        <v>2</v>
      </c>
      <c r="E132" s="72">
        <v>1000000</v>
      </c>
      <c r="F132" s="66">
        <f>'Лист1 - Tаблица 1 - Tаблица 1'!V7</f>
        <v>0.5287747500000001</v>
      </c>
      <c r="G132" s="66"/>
      <c r="H132" s="66"/>
      <c r="I132" s="66"/>
      <c r="J132" s="66"/>
      <c r="K132" s="66"/>
    </row>
    <row r="133" spans="1:11" ht="39.75" customHeight="1">
      <c r="A133" s="71" t="e">
        <f>'Лист1 - Tаблица 1 - Tаблица 1'!#REF!</f>
        <v>#REF!</v>
      </c>
      <c r="B133" s="72" t="e">
        <f>'Лист1 - Tаблица 1 - Tаблица 1'!#REF!</f>
        <v>#REF!</v>
      </c>
      <c r="C133" s="72">
        <f>'Лист1 - Tаблица 1 - Tаблица 1'!$D$7</f>
        <v>25</v>
      </c>
      <c r="D133" s="72">
        <v>3</v>
      </c>
      <c r="E133" s="72">
        <f>'Лист1 - Tаблица 1 - Tаблица 1'!$E$4</f>
        <v>10000</v>
      </c>
      <c r="F133" s="66">
        <f>'Лист1 - Tаблица 1 - Tаблица 1'!G7</f>
        <v>0.74729375</v>
      </c>
      <c r="G133" s="66"/>
      <c r="H133" s="66"/>
      <c r="I133" s="66"/>
      <c r="J133" s="66"/>
      <c r="K133" s="66"/>
    </row>
    <row r="134" spans="1:11" ht="39.75" customHeight="1">
      <c r="A134" s="71" t="e">
        <f>'Лист1 - Tаблица 1 - Tаблица 1'!#REF!</f>
        <v>#REF!</v>
      </c>
      <c r="B134" s="72" t="e">
        <f>'Лист1 - Tаблица 1 - Tаблица 1'!#REF!</f>
        <v>#REF!</v>
      </c>
      <c r="C134" s="72">
        <f>'Лист1 - Tаблица 1 - Tаблица 1'!$D$7</f>
        <v>25</v>
      </c>
      <c r="D134" s="72">
        <v>3</v>
      </c>
      <c r="E134" s="72">
        <f>'Лист1 - Tаблица 1 - Tаблица 1'!$I$4</f>
        <v>20000</v>
      </c>
      <c r="F134" s="66">
        <f>'Лист1 - Tаблица 1 - Tаблица 1'!K7</f>
        <v>0.7174019999999999</v>
      </c>
      <c r="G134" s="66"/>
      <c r="H134" s="66"/>
      <c r="I134" s="66"/>
      <c r="J134" s="66"/>
      <c r="K134" s="66"/>
    </row>
    <row r="135" spans="1:11" ht="39.75" customHeight="1">
      <c r="A135" s="71" t="e">
        <f>'Лист1 - Tаблица 1 - Tаблица 1'!#REF!</f>
        <v>#REF!</v>
      </c>
      <c r="B135" s="72" t="e">
        <f>'Лист1 - Tаблица 1 - Tаблица 1'!#REF!</f>
        <v>#REF!</v>
      </c>
      <c r="C135" s="72">
        <f>'Лист1 - Tаблица 1 - Tаблица 1'!$D$7</f>
        <v>25</v>
      </c>
      <c r="D135" s="72">
        <v>3</v>
      </c>
      <c r="E135" s="72">
        <f>'Лист1 - Tаблица 1 - Tаблица 1'!$M$4</f>
        <v>30000</v>
      </c>
      <c r="F135" s="66">
        <f>'Лист1 - Tаблица 1 - Tаблица 1'!O7</f>
        <v>0.6576184999999999</v>
      </c>
      <c r="G135" s="66"/>
      <c r="H135" s="66"/>
      <c r="I135" s="66"/>
      <c r="J135" s="66"/>
      <c r="K135" s="66"/>
    </row>
    <row r="136" spans="1:11" ht="39.75" customHeight="1">
      <c r="A136" s="71" t="e">
        <f>'Лист1 - Tаблица 1 - Tаблица 1'!#REF!</f>
        <v>#REF!</v>
      </c>
      <c r="B136" s="72" t="e">
        <f>'Лист1 - Tаблица 1 - Tаблица 1'!#REF!</f>
        <v>#REF!</v>
      </c>
      <c r="C136" s="72">
        <f>'Лист1 - Tаблица 1 - Tаблица 1'!$D$7</f>
        <v>25</v>
      </c>
      <c r="D136" s="72">
        <v>3</v>
      </c>
      <c r="E136" s="72">
        <f>'Лист1 - Tаблица 1 - Tаблица 1'!$Q$4</f>
        <v>50000</v>
      </c>
      <c r="F136" s="66">
        <f>'Лист1 - Tаблица 1 - Tаблица 1'!S7</f>
        <v>0.6277267499999999</v>
      </c>
      <c r="G136" s="66"/>
      <c r="H136" s="66"/>
      <c r="I136" s="66"/>
      <c r="J136" s="66"/>
      <c r="K136" s="66"/>
    </row>
    <row r="137" spans="1:11" ht="39.75" customHeight="1">
      <c r="A137" s="71" t="e">
        <f>'Лист1 - Tаблица 1 - Tаблица 1'!#REF!</f>
        <v>#REF!</v>
      </c>
      <c r="B137" s="72" t="e">
        <f>'Лист1 - Tаблица 1 - Tаблица 1'!#REF!</f>
        <v>#REF!</v>
      </c>
      <c r="C137" s="72">
        <f>'Лист1 - Tаблица 1 - Tаблица 1'!$D$7</f>
        <v>25</v>
      </c>
      <c r="D137" s="72">
        <v>3</v>
      </c>
      <c r="E137" s="72">
        <v>100000</v>
      </c>
      <c r="F137" s="66">
        <f>'Лист1 - Tаблица 1 - Tаблица 1'!W7</f>
        <v>0.56794325</v>
      </c>
      <c r="G137" s="66"/>
      <c r="H137" s="66"/>
      <c r="I137" s="66"/>
      <c r="J137" s="66"/>
      <c r="K137" s="66"/>
    </row>
    <row r="138" spans="1:11" ht="39.75" customHeight="1">
      <c r="A138" s="71" t="e">
        <f>'Лист1 - Tаблица 1 - Tаблица 1'!#REF!</f>
        <v>#REF!</v>
      </c>
      <c r="B138" s="72" t="e">
        <f>'Лист1 - Tаблица 1 - Tаблица 1'!#REF!</f>
        <v>#REF!</v>
      </c>
      <c r="C138" s="72">
        <f>'Лист1 - Tаблица 1 - Tаблица 1'!$D$7</f>
        <v>25</v>
      </c>
      <c r="D138" s="72">
        <v>3</v>
      </c>
      <c r="E138" s="72">
        <v>1000000</v>
      </c>
      <c r="F138" s="66">
        <f>'Лист1 - Tаблица 1 - Tаблица 1'!W7</f>
        <v>0.56794325</v>
      </c>
      <c r="G138" s="66"/>
      <c r="H138" s="66"/>
      <c r="I138" s="66"/>
      <c r="J138" s="66"/>
      <c r="K138" s="66"/>
    </row>
    <row r="139" spans="1:11" ht="39.75" customHeight="1">
      <c r="A139" s="71" t="e">
        <f>'Лист1 - Tаблица 1 - Tаблица 1'!#REF!</f>
        <v>#REF!</v>
      </c>
      <c r="B139" s="72" t="e">
        <f>'Лист1 - Tаблица 1 - Tаблица 1'!#REF!</f>
        <v>#REF!</v>
      </c>
      <c r="C139" s="72">
        <f>'Лист1 - Tаблица 1 - Tаблица 1'!$D$7</f>
        <v>25</v>
      </c>
      <c r="D139" s="72">
        <v>4</v>
      </c>
      <c r="E139" s="72">
        <f>'Лист1 - Tаблица 1 - Tаблица 1'!$E$4</f>
        <v>10000</v>
      </c>
      <c r="F139" s="66">
        <f>'Лист1 - Tаблица 1 - Tаблица 1'!H7</f>
        <v>0.8503687499999999</v>
      </c>
      <c r="G139" s="66"/>
      <c r="H139" s="66"/>
      <c r="I139" s="66"/>
      <c r="J139" s="66"/>
      <c r="K139" s="66"/>
    </row>
    <row r="140" spans="1:11" ht="39.75" customHeight="1">
      <c r="A140" s="71" t="e">
        <f>'Лист1 - Tаблица 1 - Tаблица 1'!#REF!</f>
        <v>#REF!</v>
      </c>
      <c r="B140" s="72" t="e">
        <f>'Лист1 - Tаблица 1 - Tаблица 1'!#REF!</f>
        <v>#REF!</v>
      </c>
      <c r="C140" s="72">
        <f>'Лист1 - Tаблица 1 - Tаблица 1'!$D$7</f>
        <v>25</v>
      </c>
      <c r="D140" s="72">
        <v>4</v>
      </c>
      <c r="E140" s="72">
        <f>'Лист1 - Tаблица 1 - Tаблица 1'!$I$4</f>
        <v>20000</v>
      </c>
      <c r="F140" s="66">
        <f>'Лист1 - Tаблица 1 - Tаблица 1'!L7</f>
        <v>0.8163539999999999</v>
      </c>
      <c r="G140" s="66"/>
      <c r="H140" s="66"/>
      <c r="I140" s="66"/>
      <c r="J140" s="66"/>
      <c r="K140" s="66"/>
    </row>
    <row r="141" spans="1:11" ht="39.75" customHeight="1">
      <c r="A141" s="71" t="e">
        <f>'Лист1 - Tаблица 1 - Tаблица 1'!#REF!</f>
        <v>#REF!</v>
      </c>
      <c r="B141" s="72" t="e">
        <f>'Лист1 - Tаблица 1 - Tаблица 1'!#REF!</f>
        <v>#REF!</v>
      </c>
      <c r="C141" s="72">
        <f>'Лист1 - Tаблица 1 - Tаблица 1'!$D$7</f>
        <v>25</v>
      </c>
      <c r="D141" s="72">
        <v>4</v>
      </c>
      <c r="E141" s="72">
        <f>'Лист1 - Tаблица 1 - Tаблица 1'!$M$4</f>
        <v>30000</v>
      </c>
      <c r="F141" s="66">
        <f>'Лист1 - Tаблица 1 - Tаблица 1'!P7</f>
        <v>0.7483245</v>
      </c>
      <c r="G141" s="66"/>
      <c r="H141" s="66"/>
      <c r="I141" s="66"/>
      <c r="J141" s="66"/>
      <c r="K141" s="66"/>
    </row>
    <row r="142" spans="1:11" ht="39.75" customHeight="1">
      <c r="A142" s="71" t="e">
        <f>'Лист1 - Tаблица 1 - Tаблица 1'!#REF!</f>
        <v>#REF!</v>
      </c>
      <c r="B142" s="72" t="e">
        <f>'Лист1 - Tаблица 1 - Tаблица 1'!#REF!</f>
        <v>#REF!</v>
      </c>
      <c r="C142" s="72">
        <f>'Лист1 - Tаблица 1 - Tаблица 1'!$D$7</f>
        <v>25</v>
      </c>
      <c r="D142" s="72">
        <v>4</v>
      </c>
      <c r="E142" s="72">
        <f>'Лист1 - Tаблица 1 - Tаблица 1'!$Q$4</f>
        <v>50000</v>
      </c>
      <c r="F142" s="66">
        <f>'Лист1 - Tаблица 1 - Tаблица 1'!T7</f>
        <v>0.71430975</v>
      </c>
      <c r="G142" s="66"/>
      <c r="H142" s="66"/>
      <c r="I142" s="66"/>
      <c r="J142" s="66"/>
      <c r="K142" s="66"/>
    </row>
    <row r="143" spans="1:11" ht="39.75" customHeight="1">
      <c r="A143" s="71" t="e">
        <f>'Лист1 - Tаблица 1 - Tаблица 1'!#REF!</f>
        <v>#REF!</v>
      </c>
      <c r="B143" s="72" t="e">
        <f>'Лист1 - Tаблица 1 - Tаблица 1'!#REF!</f>
        <v>#REF!</v>
      </c>
      <c r="C143" s="72">
        <f>'Лист1 - Tаблица 1 - Tаблица 1'!$D$7</f>
        <v>25</v>
      </c>
      <c r="D143" s="72">
        <v>4</v>
      </c>
      <c r="E143" s="72">
        <v>100000</v>
      </c>
      <c r="F143" s="66">
        <f>'Лист1 - Tаблица 1 - Tаблица 1'!X7</f>
        <v>0.64628025</v>
      </c>
      <c r="G143" s="66"/>
      <c r="H143" s="66"/>
      <c r="I143" s="66"/>
      <c r="J143" s="66"/>
      <c r="K143" s="66"/>
    </row>
    <row r="144" spans="1:11" ht="39.75" customHeight="1">
      <c r="A144" s="71" t="e">
        <f>'Лист1 - Tаблица 1 - Tаблица 1'!#REF!</f>
        <v>#REF!</v>
      </c>
      <c r="B144" s="72" t="e">
        <f>'Лист1 - Tаблица 1 - Tаблица 1'!#REF!</f>
        <v>#REF!</v>
      </c>
      <c r="C144" s="72">
        <f>'Лист1 - Tаблица 1 - Tаблица 1'!$D$7</f>
        <v>25</v>
      </c>
      <c r="D144" s="72">
        <v>4</v>
      </c>
      <c r="E144" s="72">
        <v>1000000</v>
      </c>
      <c r="F144" s="66">
        <f>'Лист1 - Tаблица 1 - Tаблица 1'!X7</f>
        <v>0.64628025</v>
      </c>
      <c r="G144" s="66"/>
      <c r="H144" s="66"/>
      <c r="I144" s="66"/>
      <c r="J144" s="66"/>
      <c r="K144" s="66"/>
    </row>
    <row r="145" spans="1:11" ht="39.75" customHeight="1">
      <c r="A145" s="71" t="e">
        <f>'Лист1 - Tаблица 1 - Tаблица 1'!#REF!</f>
        <v>#REF!</v>
      </c>
      <c r="B145" s="72" t="e">
        <f>'Лист1 - Tаблица 1 - Tаблица 1'!#REF!</f>
        <v>#REF!</v>
      </c>
      <c r="C145" s="72" t="e">
        <f>'Лист1 - Tаблица 1 - Tаблица 1'!#REF!</f>
        <v>#REF!</v>
      </c>
      <c r="D145" s="63">
        <v>1</v>
      </c>
      <c r="E145" s="63">
        <f>'Лист1 - Tаблица 1 - Tаблица 1'!$E$4</f>
        <v>10000</v>
      </c>
      <c r="F145" s="66" t="e">
        <f>'Лист1 - Tаблица 1 - Tаблица 1'!#REF!</f>
        <v>#REF!</v>
      </c>
      <c r="G145" s="66"/>
      <c r="H145" s="66"/>
      <c r="I145" s="66"/>
      <c r="J145" s="66"/>
      <c r="K145" s="66"/>
    </row>
    <row r="146" spans="1:11" ht="39.75" customHeight="1">
      <c r="A146" s="71" t="e">
        <f>'Лист1 - Tаблица 1 - Tаблица 1'!#REF!</f>
        <v>#REF!</v>
      </c>
      <c r="B146" s="72" t="e">
        <f>'Лист1 - Tаблица 1 - Tаблица 1'!#REF!</f>
        <v>#REF!</v>
      </c>
      <c r="C146" s="72" t="e">
        <f>'Лист1 - Tаблица 1 - Tаблица 1'!#REF!</f>
        <v>#REF!</v>
      </c>
      <c r="D146" s="66">
        <v>1</v>
      </c>
      <c r="E146" s="66">
        <f>'Лист1 - Tаблица 1 - Tаблица 1'!$I$4</f>
        <v>20000</v>
      </c>
      <c r="F146" s="66" t="e">
        <f>'Лист1 - Tаблица 1 - Tаблица 1'!#REF!</f>
        <v>#REF!</v>
      </c>
      <c r="G146" s="66"/>
      <c r="H146" s="66"/>
      <c r="I146" s="66"/>
      <c r="J146" s="66"/>
      <c r="K146" s="66"/>
    </row>
    <row r="147" spans="1:11" ht="39.75" customHeight="1">
      <c r="A147" s="71" t="e">
        <f>'Лист1 - Tаблица 1 - Tаблица 1'!#REF!</f>
        <v>#REF!</v>
      </c>
      <c r="B147" s="72" t="e">
        <f>'Лист1 - Tаблица 1 - Tаблица 1'!#REF!</f>
        <v>#REF!</v>
      </c>
      <c r="C147" s="72" t="e">
        <f>'Лист1 - Tаблица 1 - Tаблица 1'!#REF!</f>
        <v>#REF!</v>
      </c>
      <c r="D147" s="66">
        <v>1</v>
      </c>
      <c r="E147" s="66">
        <f>'Лист1 - Tаблица 1 - Tаблица 1'!$M$4</f>
        <v>30000</v>
      </c>
      <c r="F147" s="66" t="e">
        <f>'Лист1 - Tаблица 1 - Tаблица 1'!#REF!</f>
        <v>#REF!</v>
      </c>
      <c r="G147" s="66"/>
      <c r="H147" s="66"/>
      <c r="I147" s="66"/>
      <c r="J147" s="66"/>
      <c r="K147" s="66"/>
    </row>
    <row r="148" spans="1:11" ht="39.75" customHeight="1">
      <c r="A148" s="71" t="e">
        <f>'Лист1 - Tаблица 1 - Tаблица 1'!#REF!</f>
        <v>#REF!</v>
      </c>
      <c r="B148" s="72" t="e">
        <f>'Лист1 - Tаблица 1 - Tаблица 1'!#REF!</f>
        <v>#REF!</v>
      </c>
      <c r="C148" s="72" t="e">
        <f>'Лист1 - Tаблица 1 - Tаблица 1'!#REF!</f>
        <v>#REF!</v>
      </c>
      <c r="D148" s="66">
        <v>1</v>
      </c>
      <c r="E148" s="66">
        <f>'Лист1 - Tаблица 1 - Tаблица 1'!$Q$4</f>
        <v>50000</v>
      </c>
      <c r="F148" s="66" t="e">
        <f>'Лист1 - Tаблица 1 - Tаблица 1'!#REF!</f>
        <v>#REF!</v>
      </c>
      <c r="G148" s="66"/>
      <c r="H148" s="66"/>
      <c r="I148" s="66"/>
      <c r="J148" s="66"/>
      <c r="K148" s="66"/>
    </row>
    <row r="149" spans="1:11" ht="39.75" customHeight="1">
      <c r="A149" s="71" t="e">
        <f>'Лист1 - Tаблица 1 - Tаблица 1'!#REF!</f>
        <v>#REF!</v>
      </c>
      <c r="B149" s="72" t="e">
        <f>'Лист1 - Tаблица 1 - Tаблица 1'!#REF!</f>
        <v>#REF!</v>
      </c>
      <c r="C149" s="72" t="e">
        <f>'Лист1 - Tаблица 1 - Tаблица 1'!#REF!</f>
        <v>#REF!</v>
      </c>
      <c r="D149" s="66">
        <v>1</v>
      </c>
      <c r="E149" s="66">
        <v>100000</v>
      </c>
      <c r="F149" s="66" t="e">
        <f>'Лист1 - Tаблица 1 - Tаблица 1'!#REF!</f>
        <v>#REF!</v>
      </c>
      <c r="G149" s="66"/>
      <c r="H149" s="66"/>
      <c r="I149" s="66"/>
      <c r="J149" s="66"/>
      <c r="K149" s="66"/>
    </row>
    <row r="150" spans="1:11" ht="39.75" customHeight="1">
      <c r="A150" s="71" t="e">
        <f>'Лист1 - Tаблица 1 - Tаблица 1'!#REF!</f>
        <v>#REF!</v>
      </c>
      <c r="B150" s="72" t="e">
        <f>'Лист1 - Tаблица 1 - Tаблица 1'!#REF!</f>
        <v>#REF!</v>
      </c>
      <c r="C150" s="72" t="e">
        <f>'Лист1 - Tаблица 1 - Tаблица 1'!#REF!</f>
        <v>#REF!</v>
      </c>
      <c r="D150" s="69">
        <v>1</v>
      </c>
      <c r="E150" s="69">
        <v>1000000</v>
      </c>
      <c r="F150" s="66" t="e">
        <f>'Лист1 - Tаблица 1 - Tаблица 1'!#REF!</f>
        <v>#REF!</v>
      </c>
      <c r="G150" s="66"/>
      <c r="H150" s="66"/>
      <c r="I150" s="66"/>
      <c r="J150" s="66"/>
      <c r="K150" s="66"/>
    </row>
    <row r="151" spans="1:11" ht="39.75" customHeight="1">
      <c r="A151" s="71" t="e">
        <f>'Лист1 - Tаблица 1 - Tаблица 1'!#REF!</f>
        <v>#REF!</v>
      </c>
      <c r="B151" s="72" t="e">
        <f>'Лист1 - Tаблица 1 - Tаблица 1'!#REF!</f>
        <v>#REF!</v>
      </c>
      <c r="C151" s="72" t="e">
        <f>'Лист1 - Tаблица 1 - Tаблица 1'!#REF!</f>
        <v>#REF!</v>
      </c>
      <c r="D151" s="72">
        <v>2</v>
      </c>
      <c r="E151" s="72">
        <f>'Лист1 - Tаблица 1 - Tаблица 1'!$E$4</f>
        <v>10000</v>
      </c>
      <c r="F151" s="66" t="e">
        <f>'Лист1 - Tаблица 1 - Tаблица 1'!#REF!</f>
        <v>#REF!</v>
      </c>
      <c r="G151" s="66"/>
      <c r="H151" s="66"/>
      <c r="I151" s="66"/>
      <c r="J151" s="66"/>
      <c r="K151" s="66"/>
    </row>
    <row r="152" spans="1:11" ht="39.75" customHeight="1">
      <c r="A152" s="71" t="e">
        <f>'Лист1 - Tаблица 1 - Tаблица 1'!#REF!</f>
        <v>#REF!</v>
      </c>
      <c r="B152" s="72" t="e">
        <f>'Лист1 - Tаблица 1 - Tаблица 1'!#REF!</f>
        <v>#REF!</v>
      </c>
      <c r="C152" s="72" t="e">
        <f>'Лист1 - Tаблица 1 - Tаблица 1'!#REF!</f>
        <v>#REF!</v>
      </c>
      <c r="D152" s="72">
        <v>2</v>
      </c>
      <c r="E152" s="72">
        <f>'Лист1 - Tаблица 1 - Tаблица 1'!$I$4</f>
        <v>20000</v>
      </c>
      <c r="F152" s="66" t="e">
        <f>'Лист1 - Tаблица 1 - Tаблица 1'!#REF!</f>
        <v>#REF!</v>
      </c>
      <c r="G152" s="66"/>
      <c r="H152" s="66"/>
      <c r="I152" s="66"/>
      <c r="J152" s="66"/>
      <c r="K152" s="66"/>
    </row>
    <row r="153" spans="1:11" ht="39.75" customHeight="1">
      <c r="A153" s="71" t="e">
        <f>'Лист1 - Tаблица 1 - Tаблица 1'!#REF!</f>
        <v>#REF!</v>
      </c>
      <c r="B153" s="72" t="e">
        <f>'Лист1 - Tаблица 1 - Tаблица 1'!#REF!</f>
        <v>#REF!</v>
      </c>
      <c r="C153" s="72" t="e">
        <f>'Лист1 - Tаблица 1 - Tаблица 1'!#REF!</f>
        <v>#REF!</v>
      </c>
      <c r="D153" s="72">
        <v>2</v>
      </c>
      <c r="E153" s="72">
        <f>'Лист1 - Tаблица 1 - Tаблица 1'!$M$4</f>
        <v>30000</v>
      </c>
      <c r="F153" s="66" t="e">
        <f>'Лист1 - Tаблица 1 - Tаблица 1'!#REF!</f>
        <v>#REF!</v>
      </c>
      <c r="G153" s="66"/>
      <c r="H153" s="66"/>
      <c r="I153" s="66"/>
      <c r="J153" s="66"/>
      <c r="K153" s="66"/>
    </row>
    <row r="154" spans="1:11" ht="39.75" customHeight="1">
      <c r="A154" s="71" t="e">
        <f>'Лист1 - Tаблица 1 - Tаблица 1'!#REF!</f>
        <v>#REF!</v>
      </c>
      <c r="B154" s="72" t="e">
        <f>'Лист1 - Tаблица 1 - Tаблица 1'!#REF!</f>
        <v>#REF!</v>
      </c>
      <c r="C154" s="72" t="e">
        <f>'Лист1 - Tаблица 1 - Tаблица 1'!#REF!</f>
        <v>#REF!</v>
      </c>
      <c r="D154" s="72">
        <v>2</v>
      </c>
      <c r="E154" s="72">
        <f>'Лист1 - Tаблица 1 - Tаблица 1'!$Q$4</f>
        <v>50000</v>
      </c>
      <c r="F154" s="66" t="e">
        <f>'Лист1 - Tаблица 1 - Tаблица 1'!#REF!</f>
        <v>#REF!</v>
      </c>
      <c r="G154" s="66"/>
      <c r="H154" s="66"/>
      <c r="I154" s="66"/>
      <c r="J154" s="66"/>
      <c r="K154" s="66"/>
    </row>
    <row r="155" spans="1:11" ht="39.75" customHeight="1">
      <c r="A155" s="71" t="e">
        <f>'Лист1 - Tаблица 1 - Tаблица 1'!#REF!</f>
        <v>#REF!</v>
      </c>
      <c r="B155" s="72" t="e">
        <f>'Лист1 - Tаблица 1 - Tаблица 1'!#REF!</f>
        <v>#REF!</v>
      </c>
      <c r="C155" s="72" t="e">
        <f>'Лист1 - Tаблица 1 - Tаблица 1'!#REF!</f>
        <v>#REF!</v>
      </c>
      <c r="D155" s="72">
        <v>2</v>
      </c>
      <c r="E155" s="72">
        <v>100000</v>
      </c>
      <c r="F155" s="66" t="e">
        <f>'Лист1 - Tаблица 1 - Tаблица 1'!#REF!</f>
        <v>#REF!</v>
      </c>
      <c r="G155" s="66"/>
      <c r="H155" s="66"/>
      <c r="I155" s="66"/>
      <c r="J155" s="66"/>
      <c r="K155" s="66"/>
    </row>
    <row r="156" spans="1:11" ht="39.75" customHeight="1">
      <c r="A156" s="71" t="e">
        <f>'Лист1 - Tаблица 1 - Tаблица 1'!#REF!</f>
        <v>#REF!</v>
      </c>
      <c r="B156" s="72" t="e">
        <f>'Лист1 - Tаблица 1 - Tаблица 1'!#REF!</f>
        <v>#REF!</v>
      </c>
      <c r="C156" s="72" t="e">
        <f>'Лист1 - Tаблица 1 - Tаблица 1'!#REF!</f>
        <v>#REF!</v>
      </c>
      <c r="D156" s="72">
        <v>2</v>
      </c>
      <c r="E156" s="72">
        <v>1000000</v>
      </c>
      <c r="F156" s="66" t="e">
        <f>'Лист1 - Tаблица 1 - Tаблица 1'!#REF!</f>
        <v>#REF!</v>
      </c>
      <c r="G156" s="66"/>
      <c r="H156" s="66"/>
      <c r="I156" s="66"/>
      <c r="J156" s="66"/>
      <c r="K156" s="66"/>
    </row>
    <row r="157" spans="1:11" ht="39.75" customHeight="1">
      <c r="A157" s="71" t="e">
        <f>'Лист1 - Tаблица 1 - Tаблица 1'!#REF!</f>
        <v>#REF!</v>
      </c>
      <c r="B157" s="72" t="e">
        <f>'Лист1 - Tаблица 1 - Tаблица 1'!#REF!</f>
        <v>#REF!</v>
      </c>
      <c r="C157" s="72" t="e">
        <f>'Лист1 - Tаблица 1 - Tаблица 1'!#REF!</f>
        <v>#REF!</v>
      </c>
      <c r="D157" s="72">
        <v>3</v>
      </c>
      <c r="E157" s="72">
        <f>'Лист1 - Tаблица 1 - Tаблица 1'!$E$4</f>
        <v>10000</v>
      </c>
      <c r="F157" s="66" t="e">
        <f>'Лист1 - Tаблица 1 - Tаблица 1'!#REF!</f>
        <v>#REF!</v>
      </c>
      <c r="G157" s="66"/>
      <c r="H157" s="66"/>
      <c r="I157" s="66"/>
      <c r="J157" s="66"/>
      <c r="K157" s="66"/>
    </row>
    <row r="158" spans="1:11" ht="39.75" customHeight="1">
      <c r="A158" s="71" t="e">
        <f>'Лист1 - Tаблица 1 - Tаблица 1'!#REF!</f>
        <v>#REF!</v>
      </c>
      <c r="B158" s="72" t="e">
        <f>'Лист1 - Tаблица 1 - Tаблица 1'!#REF!</f>
        <v>#REF!</v>
      </c>
      <c r="C158" s="72" t="e">
        <f>'Лист1 - Tаблица 1 - Tаблица 1'!#REF!</f>
        <v>#REF!</v>
      </c>
      <c r="D158" s="72">
        <v>3</v>
      </c>
      <c r="E158" s="72">
        <f>'Лист1 - Tаблица 1 - Tаблица 1'!$I$4</f>
        <v>20000</v>
      </c>
      <c r="F158" s="66" t="e">
        <f>'Лист1 - Tаблица 1 - Tаблица 1'!#REF!</f>
        <v>#REF!</v>
      </c>
      <c r="G158" s="66"/>
      <c r="H158" s="66"/>
      <c r="I158" s="66"/>
      <c r="J158" s="66"/>
      <c r="K158" s="66"/>
    </row>
    <row r="159" spans="1:11" ht="39.75" customHeight="1">
      <c r="A159" s="71" t="e">
        <f>'Лист1 - Tаблица 1 - Tаблица 1'!#REF!</f>
        <v>#REF!</v>
      </c>
      <c r="B159" s="72" t="e">
        <f>'Лист1 - Tаблица 1 - Tаблица 1'!#REF!</f>
        <v>#REF!</v>
      </c>
      <c r="C159" s="72" t="e">
        <f>'Лист1 - Tаблица 1 - Tаблица 1'!#REF!</f>
        <v>#REF!</v>
      </c>
      <c r="D159" s="72">
        <v>3</v>
      </c>
      <c r="E159" s="72">
        <f>'Лист1 - Tаблица 1 - Tаблица 1'!$M$4</f>
        <v>30000</v>
      </c>
      <c r="F159" s="66" t="e">
        <f>'Лист1 - Tаблица 1 - Tаблица 1'!#REF!</f>
        <v>#REF!</v>
      </c>
      <c r="G159" s="66"/>
      <c r="H159" s="66"/>
      <c r="I159" s="66"/>
      <c r="J159" s="66"/>
      <c r="K159" s="66"/>
    </row>
    <row r="160" spans="1:11" ht="39.75" customHeight="1">
      <c r="A160" s="71" t="e">
        <f>'Лист1 - Tаблица 1 - Tаблица 1'!#REF!</f>
        <v>#REF!</v>
      </c>
      <c r="B160" s="72" t="e">
        <f>'Лист1 - Tаблица 1 - Tаблица 1'!#REF!</f>
        <v>#REF!</v>
      </c>
      <c r="C160" s="72" t="e">
        <f>'Лист1 - Tаблица 1 - Tаблица 1'!#REF!</f>
        <v>#REF!</v>
      </c>
      <c r="D160" s="72">
        <v>3</v>
      </c>
      <c r="E160" s="72">
        <f>'Лист1 - Tаблица 1 - Tаблица 1'!$Q$4</f>
        <v>50000</v>
      </c>
      <c r="F160" s="66" t="e">
        <f>'Лист1 - Tаблица 1 - Tаблица 1'!#REF!</f>
        <v>#REF!</v>
      </c>
      <c r="G160" s="66"/>
      <c r="H160" s="66"/>
      <c r="I160" s="66"/>
      <c r="J160" s="66"/>
      <c r="K160" s="66"/>
    </row>
    <row r="161" spans="1:11" ht="39.75" customHeight="1">
      <c r="A161" s="71" t="e">
        <f>'Лист1 - Tаблица 1 - Tаблица 1'!#REF!</f>
        <v>#REF!</v>
      </c>
      <c r="B161" s="72" t="e">
        <f>'Лист1 - Tаблица 1 - Tаблица 1'!#REF!</f>
        <v>#REF!</v>
      </c>
      <c r="C161" s="72" t="e">
        <f>'Лист1 - Tаблица 1 - Tаблица 1'!#REF!</f>
        <v>#REF!</v>
      </c>
      <c r="D161" s="72">
        <v>3</v>
      </c>
      <c r="E161" s="72">
        <v>100000</v>
      </c>
      <c r="F161" s="66" t="e">
        <f>'Лист1 - Tаблица 1 - Tаблица 1'!#REF!</f>
        <v>#REF!</v>
      </c>
      <c r="G161" s="66"/>
      <c r="H161" s="66"/>
      <c r="I161" s="66"/>
      <c r="J161" s="66"/>
      <c r="K161" s="66"/>
    </row>
    <row r="162" spans="1:11" ht="39.75" customHeight="1">
      <c r="A162" s="71" t="e">
        <f>'Лист1 - Tаблица 1 - Tаблица 1'!#REF!</f>
        <v>#REF!</v>
      </c>
      <c r="B162" s="72" t="e">
        <f>'Лист1 - Tаблица 1 - Tаблица 1'!#REF!</f>
        <v>#REF!</v>
      </c>
      <c r="C162" s="72" t="e">
        <f>'Лист1 - Tаблица 1 - Tаблица 1'!#REF!</f>
        <v>#REF!</v>
      </c>
      <c r="D162" s="72">
        <v>3</v>
      </c>
      <c r="E162" s="72">
        <v>1000000</v>
      </c>
      <c r="F162" s="66" t="e">
        <f>'Лист1 - Tаблица 1 - Tаблица 1'!#REF!</f>
        <v>#REF!</v>
      </c>
      <c r="G162" s="66"/>
      <c r="H162" s="66"/>
      <c r="I162" s="66"/>
      <c r="J162" s="66"/>
      <c r="K162" s="66"/>
    </row>
    <row r="163" spans="1:11" ht="39.75" customHeight="1">
      <c r="A163" s="71" t="e">
        <f>'Лист1 - Tаблица 1 - Tаблица 1'!#REF!</f>
        <v>#REF!</v>
      </c>
      <c r="B163" s="72" t="e">
        <f>'Лист1 - Tаблица 1 - Tаблица 1'!#REF!</f>
        <v>#REF!</v>
      </c>
      <c r="C163" s="72" t="e">
        <f>'Лист1 - Tаблица 1 - Tаблица 1'!#REF!</f>
        <v>#REF!</v>
      </c>
      <c r="D163" s="72">
        <v>4</v>
      </c>
      <c r="E163" s="72">
        <f>'Лист1 - Tаблица 1 - Tаблица 1'!$E$4</f>
        <v>10000</v>
      </c>
      <c r="F163" s="66" t="e">
        <f>'Лист1 - Tаблица 1 - Tаблица 1'!#REF!</f>
        <v>#REF!</v>
      </c>
      <c r="G163" s="66"/>
      <c r="H163" s="66"/>
      <c r="I163" s="66"/>
      <c r="J163" s="66"/>
      <c r="K163" s="66"/>
    </row>
    <row r="164" spans="1:11" ht="39.75" customHeight="1">
      <c r="A164" s="71" t="e">
        <f>'Лист1 - Tаблица 1 - Tаблица 1'!#REF!</f>
        <v>#REF!</v>
      </c>
      <c r="B164" s="72" t="e">
        <f>'Лист1 - Tаблица 1 - Tаблица 1'!#REF!</f>
        <v>#REF!</v>
      </c>
      <c r="C164" s="72" t="e">
        <f>'Лист1 - Tаблица 1 - Tаблица 1'!#REF!</f>
        <v>#REF!</v>
      </c>
      <c r="D164" s="72">
        <v>4</v>
      </c>
      <c r="E164" s="72">
        <f>'Лист1 - Tаблица 1 - Tаблица 1'!$I$4</f>
        <v>20000</v>
      </c>
      <c r="F164" s="66" t="e">
        <f>'Лист1 - Tаблица 1 - Tаблица 1'!#REF!</f>
        <v>#REF!</v>
      </c>
      <c r="G164" s="66"/>
      <c r="H164" s="66"/>
      <c r="I164" s="66"/>
      <c r="J164" s="66"/>
      <c r="K164" s="66"/>
    </row>
    <row r="165" spans="1:11" ht="39.75" customHeight="1">
      <c r="A165" s="71" t="e">
        <f>'Лист1 - Tаблица 1 - Tаблица 1'!#REF!</f>
        <v>#REF!</v>
      </c>
      <c r="B165" s="72" t="e">
        <f>'Лист1 - Tаблица 1 - Tаблица 1'!#REF!</f>
        <v>#REF!</v>
      </c>
      <c r="C165" s="72" t="e">
        <f>'Лист1 - Tаблица 1 - Tаблица 1'!#REF!</f>
        <v>#REF!</v>
      </c>
      <c r="D165" s="72">
        <v>4</v>
      </c>
      <c r="E165" s="72">
        <f>'Лист1 - Tаблица 1 - Tаблица 1'!$M$4</f>
        <v>30000</v>
      </c>
      <c r="F165" s="66" t="e">
        <f>'Лист1 - Tаблица 1 - Tаблица 1'!#REF!</f>
        <v>#REF!</v>
      </c>
      <c r="G165" s="66"/>
      <c r="H165" s="66"/>
      <c r="I165" s="66"/>
      <c r="J165" s="66"/>
      <c r="K165" s="66"/>
    </row>
    <row r="166" spans="1:11" ht="39.75" customHeight="1">
      <c r="A166" s="71" t="e">
        <f>'Лист1 - Tаблица 1 - Tаблица 1'!#REF!</f>
        <v>#REF!</v>
      </c>
      <c r="B166" s="72" t="e">
        <f>'Лист1 - Tаблица 1 - Tаблица 1'!#REF!</f>
        <v>#REF!</v>
      </c>
      <c r="C166" s="72" t="e">
        <f>'Лист1 - Tаблица 1 - Tаблица 1'!#REF!</f>
        <v>#REF!</v>
      </c>
      <c r="D166" s="72">
        <v>4</v>
      </c>
      <c r="E166" s="72">
        <f>'Лист1 - Tаблица 1 - Tаблица 1'!$Q$4</f>
        <v>50000</v>
      </c>
      <c r="F166" s="66" t="e">
        <f>'Лист1 - Tаблица 1 - Tаблица 1'!#REF!</f>
        <v>#REF!</v>
      </c>
      <c r="G166" s="66"/>
      <c r="H166" s="66"/>
      <c r="I166" s="66"/>
      <c r="J166" s="66"/>
      <c r="K166" s="66"/>
    </row>
    <row r="167" spans="1:11" ht="39.75" customHeight="1">
      <c r="A167" s="71" t="e">
        <f>'Лист1 - Tаблица 1 - Tаблица 1'!#REF!</f>
        <v>#REF!</v>
      </c>
      <c r="B167" s="72" t="e">
        <f>'Лист1 - Tаблица 1 - Tаблица 1'!#REF!</f>
        <v>#REF!</v>
      </c>
      <c r="C167" s="72" t="e">
        <f>'Лист1 - Tаблица 1 - Tаблица 1'!#REF!</f>
        <v>#REF!</v>
      </c>
      <c r="D167" s="72">
        <v>4</v>
      </c>
      <c r="E167" s="72">
        <v>100000</v>
      </c>
      <c r="F167" s="66" t="e">
        <f>'Лист1 - Tаблица 1 - Tаблица 1'!#REF!</f>
        <v>#REF!</v>
      </c>
      <c r="G167" s="66"/>
      <c r="H167" s="66"/>
      <c r="I167" s="66"/>
      <c r="J167" s="66"/>
      <c r="K167" s="66"/>
    </row>
    <row r="168" spans="1:11" ht="39.75" customHeight="1">
      <c r="A168" s="71" t="e">
        <f>'Лист1 - Tаблица 1 - Tаблица 1'!#REF!</f>
        <v>#REF!</v>
      </c>
      <c r="B168" s="72" t="e">
        <f>'Лист1 - Tаблица 1 - Tаблица 1'!#REF!</f>
        <v>#REF!</v>
      </c>
      <c r="C168" s="63" t="e">
        <f>'Лист1 - Tаблица 1 - Tаблица 1'!#REF!</f>
        <v>#REF!</v>
      </c>
      <c r="D168" s="72">
        <v>4</v>
      </c>
      <c r="E168" s="72">
        <v>1000000</v>
      </c>
      <c r="F168" s="66" t="e">
        <f>'Лист1 - Tаблица 1 - Tаблица 1'!#REF!</f>
        <v>#REF!</v>
      </c>
      <c r="G168" s="66"/>
      <c r="H168" s="66"/>
      <c r="I168" s="66"/>
      <c r="J168" s="66"/>
      <c r="K168" s="66"/>
    </row>
    <row r="169" spans="1:11" ht="39.75" customHeight="1">
      <c r="A169" s="71" t="e">
        <f>'Лист1 - Tаблица 1 - Tаблица 1'!#REF!</f>
        <v>#REF!</v>
      </c>
      <c r="B169" s="72" t="e">
        <f>'Лист1 - Tаблица 1 - Tаблица 1'!#REF!</f>
        <v>#REF!</v>
      </c>
      <c r="C169" s="66" t="e">
        <f>'Лист1 - Tаблица 1 - Tаблица 1'!#REF!</f>
        <v>#REF!</v>
      </c>
      <c r="D169" s="63">
        <v>1</v>
      </c>
      <c r="E169" s="72">
        <f>'Лист1 - Tаблица 1 - Tаблица 1'!$E$4</f>
        <v>10000</v>
      </c>
      <c r="F169" s="66" t="e">
        <f>'Лист1 - Tаблица 1 - Tаблица 1'!#REF!</f>
        <v>#REF!</v>
      </c>
      <c r="G169" s="66"/>
      <c r="H169" s="66"/>
      <c r="I169" s="66"/>
      <c r="J169" s="66"/>
      <c r="K169" s="66"/>
    </row>
    <row r="170" spans="1:11" ht="39.75" customHeight="1">
      <c r="A170" s="71" t="e">
        <f>'Лист1 - Tаблица 1 - Tаблица 1'!#REF!</f>
        <v>#REF!</v>
      </c>
      <c r="B170" s="72" t="e">
        <f>'Лист1 - Tаблица 1 - Tаблица 1'!#REF!</f>
        <v>#REF!</v>
      </c>
      <c r="C170" s="66" t="e">
        <f>'Лист1 - Tаблица 1 - Tаблица 1'!#REF!</f>
        <v>#REF!</v>
      </c>
      <c r="D170" s="66">
        <v>1</v>
      </c>
      <c r="E170" s="72">
        <f>'Лист1 - Tаблица 1 - Tаблица 1'!$I$4</f>
        <v>20000</v>
      </c>
      <c r="F170" s="66" t="e">
        <f>'Лист1 - Tаблица 1 - Tаблица 1'!#REF!</f>
        <v>#REF!</v>
      </c>
      <c r="G170" s="66"/>
      <c r="H170" s="66"/>
      <c r="I170" s="66"/>
      <c r="J170" s="66"/>
      <c r="K170" s="66"/>
    </row>
    <row r="171" spans="1:11" ht="39.75" customHeight="1">
      <c r="A171" s="71" t="e">
        <f>'Лист1 - Tаблица 1 - Tаблица 1'!#REF!</f>
        <v>#REF!</v>
      </c>
      <c r="B171" s="72" t="e">
        <f>'Лист1 - Tаблица 1 - Tаблица 1'!#REF!</f>
        <v>#REF!</v>
      </c>
      <c r="C171" s="66" t="e">
        <f>'Лист1 - Tаблица 1 - Tаблица 1'!#REF!</f>
        <v>#REF!</v>
      </c>
      <c r="D171" s="66">
        <v>1</v>
      </c>
      <c r="E171" s="72">
        <f>'Лист1 - Tаблица 1 - Tаблица 1'!$M$4</f>
        <v>30000</v>
      </c>
      <c r="F171" s="66" t="e">
        <f>'Лист1 - Tаблица 1 - Tаблица 1'!#REF!</f>
        <v>#REF!</v>
      </c>
      <c r="G171" s="66"/>
      <c r="H171" s="66"/>
      <c r="I171" s="66"/>
      <c r="J171" s="66"/>
      <c r="K171" s="66"/>
    </row>
    <row r="172" spans="1:11" ht="39.75" customHeight="1">
      <c r="A172" s="71" t="e">
        <f>'Лист1 - Tаблица 1 - Tаблица 1'!#REF!</f>
        <v>#REF!</v>
      </c>
      <c r="B172" s="72" t="e">
        <f>'Лист1 - Tаблица 1 - Tаблица 1'!#REF!</f>
        <v>#REF!</v>
      </c>
      <c r="C172" s="66" t="e">
        <f>'Лист1 - Tаблица 1 - Tаблица 1'!#REF!</f>
        <v>#REF!</v>
      </c>
      <c r="D172" s="66">
        <v>1</v>
      </c>
      <c r="E172" s="72">
        <f>'Лист1 - Tаблица 1 - Tаблица 1'!$Q$4</f>
        <v>50000</v>
      </c>
      <c r="F172" s="66" t="e">
        <f>'Лист1 - Tаблица 1 - Tаблица 1'!#REF!</f>
        <v>#REF!</v>
      </c>
      <c r="G172" s="66"/>
      <c r="H172" s="66"/>
      <c r="I172" s="66"/>
      <c r="J172" s="66"/>
      <c r="K172" s="66"/>
    </row>
    <row r="173" spans="1:11" ht="39.75" customHeight="1">
      <c r="A173" s="71" t="e">
        <f>'Лист1 - Tаблица 1 - Tаблица 1'!#REF!</f>
        <v>#REF!</v>
      </c>
      <c r="B173" s="72" t="e">
        <f>'Лист1 - Tаблица 1 - Tаблица 1'!#REF!</f>
        <v>#REF!</v>
      </c>
      <c r="C173" s="66" t="e">
        <f>'Лист1 - Tаблица 1 - Tаблица 1'!#REF!</f>
        <v>#REF!</v>
      </c>
      <c r="D173" s="66">
        <v>1</v>
      </c>
      <c r="E173" s="72">
        <v>100000</v>
      </c>
      <c r="F173" s="66" t="e">
        <f>'Лист1 - Tаблица 1 - Tаблица 1'!#REF!</f>
        <v>#REF!</v>
      </c>
      <c r="G173" s="66"/>
      <c r="H173" s="66"/>
      <c r="I173" s="66"/>
      <c r="J173" s="66"/>
      <c r="K173" s="66"/>
    </row>
    <row r="174" spans="1:11" ht="15.75" customHeight="1">
      <c r="A174" s="71" t="e">
        <f>'Лист1 - Tаблица 1 - Tаблица 1'!#REF!</f>
        <v>#REF!</v>
      </c>
      <c r="B174" s="72" t="e">
        <f>'Лист1 - Tаблица 1 - Tаблица 1'!#REF!</f>
        <v>#REF!</v>
      </c>
      <c r="C174" s="66" t="e">
        <f>'Лист1 - Tаблица 1 - Tаблица 1'!#REF!</f>
        <v>#REF!</v>
      </c>
      <c r="D174" s="69">
        <v>1</v>
      </c>
      <c r="E174" s="72">
        <v>1000000</v>
      </c>
      <c r="F174" s="66" t="e">
        <f>'Лист1 - Tаблица 1 - Tаблица 1'!#REF!</f>
        <v>#REF!</v>
      </c>
      <c r="G174" s="66"/>
      <c r="H174" s="66"/>
      <c r="I174" s="66"/>
      <c r="J174" s="66"/>
      <c r="K174" s="66"/>
    </row>
    <row r="175" spans="1:11" ht="15.75" customHeight="1">
      <c r="A175" s="71" t="e">
        <f>'Лист1 - Tаблица 1 - Tаблица 1'!#REF!</f>
        <v>#REF!</v>
      </c>
      <c r="B175" s="72" t="e">
        <f>'Лист1 - Tаблица 1 - Tаблица 1'!#REF!</f>
        <v>#REF!</v>
      </c>
      <c r="C175" s="66" t="e">
        <f>'Лист1 - Tаблица 1 - Tаблица 1'!#REF!</f>
        <v>#REF!</v>
      </c>
      <c r="D175" s="72">
        <v>2</v>
      </c>
      <c r="E175" s="72">
        <f>'Лист1 - Tаблица 1 - Tаблица 1'!$E$4</f>
        <v>10000</v>
      </c>
      <c r="F175" s="66" t="e">
        <f>'Лист1 - Tаблица 1 - Tаблица 1'!#REF!</f>
        <v>#REF!</v>
      </c>
      <c r="G175" s="66"/>
      <c r="H175" s="66"/>
      <c r="I175" s="66"/>
      <c r="J175" s="66"/>
      <c r="K175" s="66"/>
    </row>
    <row r="176" spans="1:11" ht="15.75" customHeight="1">
      <c r="A176" s="71" t="e">
        <f>'Лист1 - Tаблица 1 - Tаблица 1'!#REF!</f>
        <v>#REF!</v>
      </c>
      <c r="B176" s="72" t="e">
        <f>'Лист1 - Tаблица 1 - Tаблица 1'!#REF!</f>
        <v>#REF!</v>
      </c>
      <c r="C176" s="66" t="e">
        <f>'Лист1 - Tаблица 1 - Tаблица 1'!#REF!</f>
        <v>#REF!</v>
      </c>
      <c r="D176" s="72">
        <v>2</v>
      </c>
      <c r="E176" s="72">
        <f>'Лист1 - Tаблица 1 - Tаблица 1'!$I$4</f>
        <v>20000</v>
      </c>
      <c r="F176" s="66" t="e">
        <f>'Лист1 - Tаблица 1 - Tаблица 1'!#REF!</f>
        <v>#REF!</v>
      </c>
      <c r="G176" s="66"/>
      <c r="H176" s="66"/>
      <c r="I176" s="66"/>
      <c r="J176" s="66"/>
      <c r="K176" s="66"/>
    </row>
    <row r="177" spans="1:11" ht="15.75" customHeight="1">
      <c r="A177" s="71" t="e">
        <f>'Лист1 - Tаблица 1 - Tаблица 1'!#REF!</f>
        <v>#REF!</v>
      </c>
      <c r="B177" s="72" t="e">
        <f>'Лист1 - Tаблица 1 - Tаблица 1'!#REF!</f>
        <v>#REF!</v>
      </c>
      <c r="C177" s="66" t="e">
        <f>'Лист1 - Tаблица 1 - Tаблица 1'!#REF!</f>
        <v>#REF!</v>
      </c>
      <c r="D177" s="72">
        <v>2</v>
      </c>
      <c r="E177" s="72">
        <f>'Лист1 - Tаблица 1 - Tаблица 1'!$M$4</f>
        <v>30000</v>
      </c>
      <c r="F177" s="66" t="e">
        <f>'Лист1 - Tаблица 1 - Tаблица 1'!#REF!</f>
        <v>#REF!</v>
      </c>
      <c r="G177" s="66"/>
      <c r="H177" s="66"/>
      <c r="I177" s="66"/>
      <c r="J177" s="66"/>
      <c r="K177" s="66"/>
    </row>
    <row r="178" spans="1:11" ht="15.75" customHeight="1">
      <c r="A178" s="71" t="e">
        <f>'Лист1 - Tаблица 1 - Tаблица 1'!#REF!</f>
        <v>#REF!</v>
      </c>
      <c r="B178" s="72" t="e">
        <f>'Лист1 - Tаблица 1 - Tаблица 1'!#REF!</f>
        <v>#REF!</v>
      </c>
      <c r="C178" s="66" t="e">
        <f>'Лист1 - Tаблица 1 - Tаблица 1'!#REF!</f>
        <v>#REF!</v>
      </c>
      <c r="D178" s="72">
        <v>2</v>
      </c>
      <c r="E178" s="72">
        <f>'Лист1 - Tаблица 1 - Tаблица 1'!$Q$4</f>
        <v>50000</v>
      </c>
      <c r="F178" s="66" t="e">
        <f>'Лист1 - Tаблица 1 - Tаблица 1'!#REF!</f>
        <v>#REF!</v>
      </c>
      <c r="G178" s="66"/>
      <c r="H178" s="66"/>
      <c r="I178" s="66"/>
      <c r="J178" s="66"/>
      <c r="K178" s="66"/>
    </row>
    <row r="179" spans="1:11" ht="15.75" customHeight="1">
      <c r="A179" s="71" t="e">
        <f>'Лист1 - Tаблица 1 - Tаблица 1'!#REF!</f>
        <v>#REF!</v>
      </c>
      <c r="B179" s="72" t="e">
        <f>'Лист1 - Tаблица 1 - Tаблица 1'!#REF!</f>
        <v>#REF!</v>
      </c>
      <c r="C179" s="66" t="e">
        <f>'Лист1 - Tаблица 1 - Tаблица 1'!#REF!</f>
        <v>#REF!</v>
      </c>
      <c r="D179" s="72">
        <v>2</v>
      </c>
      <c r="E179" s="72">
        <v>100000</v>
      </c>
      <c r="F179" s="66" t="e">
        <f>'Лист1 - Tаблица 1 - Tаблица 1'!#REF!</f>
        <v>#REF!</v>
      </c>
      <c r="G179" s="66"/>
      <c r="H179" s="66"/>
      <c r="I179" s="66"/>
      <c r="J179" s="66"/>
      <c r="K179" s="66"/>
    </row>
    <row r="180" spans="1:11" ht="15.75" customHeight="1">
      <c r="A180" s="71" t="e">
        <f>'Лист1 - Tаблица 1 - Tаблица 1'!#REF!</f>
        <v>#REF!</v>
      </c>
      <c r="B180" s="72" t="e">
        <f>'Лист1 - Tаблица 1 - Tаблица 1'!#REF!</f>
        <v>#REF!</v>
      </c>
      <c r="C180" s="66" t="e">
        <f>'Лист1 - Tаблица 1 - Tаблица 1'!#REF!</f>
        <v>#REF!</v>
      </c>
      <c r="D180" s="72">
        <v>2</v>
      </c>
      <c r="E180" s="72">
        <v>1000000</v>
      </c>
      <c r="F180" s="66" t="e">
        <f>'Лист1 - Tаблица 1 - Tаблица 1'!#REF!</f>
        <v>#REF!</v>
      </c>
      <c r="G180" s="66"/>
      <c r="H180" s="66"/>
      <c r="I180" s="66"/>
      <c r="J180" s="66"/>
      <c r="K180" s="66"/>
    </row>
    <row r="181" spans="1:11" ht="15.75" customHeight="1">
      <c r="A181" s="71" t="e">
        <f>'Лист1 - Tаблица 1 - Tаблица 1'!#REF!</f>
        <v>#REF!</v>
      </c>
      <c r="B181" s="72" t="e">
        <f>'Лист1 - Tаблица 1 - Tаблица 1'!#REF!</f>
        <v>#REF!</v>
      </c>
      <c r="C181" s="66" t="e">
        <f>'Лист1 - Tаблица 1 - Tаблица 1'!#REF!</f>
        <v>#REF!</v>
      </c>
      <c r="D181" s="72">
        <v>3</v>
      </c>
      <c r="E181" s="72">
        <f>'Лист1 - Tаблица 1 - Tаблица 1'!$E$4</f>
        <v>10000</v>
      </c>
      <c r="F181" s="66" t="e">
        <f>'Лист1 - Tаблица 1 - Tаблица 1'!#REF!</f>
        <v>#REF!</v>
      </c>
      <c r="G181" s="66"/>
      <c r="H181" s="66"/>
      <c r="I181" s="66"/>
      <c r="J181" s="66"/>
      <c r="K181" s="66"/>
    </row>
    <row r="182" spans="1:11" ht="15.75" customHeight="1">
      <c r="A182" s="71" t="e">
        <f>'Лист1 - Tаблица 1 - Tаблица 1'!#REF!</f>
        <v>#REF!</v>
      </c>
      <c r="B182" s="72" t="e">
        <f>'Лист1 - Tаблица 1 - Tаблица 1'!#REF!</f>
        <v>#REF!</v>
      </c>
      <c r="C182" s="66" t="e">
        <f>'Лист1 - Tаблица 1 - Tаблица 1'!#REF!</f>
        <v>#REF!</v>
      </c>
      <c r="D182" s="72">
        <v>3</v>
      </c>
      <c r="E182" s="72">
        <f>'Лист1 - Tаблица 1 - Tаблица 1'!$I$4</f>
        <v>20000</v>
      </c>
      <c r="F182" s="66" t="e">
        <f>'Лист1 - Tаблица 1 - Tаблица 1'!#REF!</f>
        <v>#REF!</v>
      </c>
      <c r="G182" s="66"/>
      <c r="H182" s="66"/>
      <c r="I182" s="66"/>
      <c r="J182" s="66"/>
      <c r="K182" s="66"/>
    </row>
    <row r="183" spans="1:11" ht="15.75" customHeight="1">
      <c r="A183" s="71" t="e">
        <f>'Лист1 - Tаблица 1 - Tаблица 1'!#REF!</f>
        <v>#REF!</v>
      </c>
      <c r="B183" s="72" t="e">
        <f>'Лист1 - Tаблица 1 - Tаблица 1'!#REF!</f>
        <v>#REF!</v>
      </c>
      <c r="C183" s="66" t="e">
        <f>'Лист1 - Tаблица 1 - Tаблица 1'!#REF!</f>
        <v>#REF!</v>
      </c>
      <c r="D183" s="72">
        <v>3</v>
      </c>
      <c r="E183" s="72">
        <f>'Лист1 - Tаблица 1 - Tаблица 1'!$M$4</f>
        <v>30000</v>
      </c>
      <c r="F183" s="66" t="e">
        <f>'Лист1 - Tаблица 1 - Tаблица 1'!#REF!</f>
        <v>#REF!</v>
      </c>
      <c r="G183" s="66"/>
      <c r="H183" s="66"/>
      <c r="I183" s="66"/>
      <c r="J183" s="66"/>
      <c r="K183" s="66"/>
    </row>
    <row r="184" spans="1:11" ht="15.75" customHeight="1">
      <c r="A184" s="71" t="e">
        <f>'Лист1 - Tаблица 1 - Tаблица 1'!#REF!</f>
        <v>#REF!</v>
      </c>
      <c r="B184" s="72" t="e">
        <f>'Лист1 - Tаблица 1 - Tаблица 1'!#REF!</f>
        <v>#REF!</v>
      </c>
      <c r="C184" s="66" t="e">
        <f>'Лист1 - Tаблица 1 - Tаблица 1'!#REF!</f>
        <v>#REF!</v>
      </c>
      <c r="D184" s="72">
        <v>3</v>
      </c>
      <c r="E184" s="72">
        <f>'Лист1 - Tаблица 1 - Tаблица 1'!$Q$4</f>
        <v>50000</v>
      </c>
      <c r="F184" s="66" t="e">
        <f>'Лист1 - Tаблица 1 - Tаблица 1'!#REF!</f>
        <v>#REF!</v>
      </c>
      <c r="G184" s="66"/>
      <c r="H184" s="66"/>
      <c r="I184" s="66"/>
      <c r="J184" s="66"/>
      <c r="K184" s="66"/>
    </row>
    <row r="185" spans="1:11" ht="15.75" customHeight="1">
      <c r="A185" s="71" t="e">
        <f>'Лист1 - Tаблица 1 - Tаблица 1'!#REF!</f>
        <v>#REF!</v>
      </c>
      <c r="B185" s="72" t="e">
        <f>'Лист1 - Tаблица 1 - Tаблица 1'!#REF!</f>
        <v>#REF!</v>
      </c>
      <c r="C185" s="66" t="e">
        <f>'Лист1 - Tаблица 1 - Tаблица 1'!#REF!</f>
        <v>#REF!</v>
      </c>
      <c r="D185" s="72">
        <v>3</v>
      </c>
      <c r="E185" s="72">
        <v>100000</v>
      </c>
      <c r="F185" s="66" t="e">
        <f>'Лист1 - Tаблица 1 - Tаблица 1'!#REF!</f>
        <v>#REF!</v>
      </c>
      <c r="G185" s="66"/>
      <c r="H185" s="66"/>
      <c r="I185" s="66"/>
      <c r="J185" s="66"/>
      <c r="K185" s="66"/>
    </row>
    <row r="186" spans="1:11" ht="15.75" customHeight="1">
      <c r="A186" s="71" t="e">
        <f>'Лист1 - Tаблица 1 - Tаблица 1'!#REF!</f>
        <v>#REF!</v>
      </c>
      <c r="B186" s="72" t="e">
        <f>'Лист1 - Tаблица 1 - Tаблица 1'!#REF!</f>
        <v>#REF!</v>
      </c>
      <c r="C186" s="66" t="e">
        <f>'Лист1 - Tаблица 1 - Tаблица 1'!#REF!</f>
        <v>#REF!</v>
      </c>
      <c r="D186" s="72">
        <v>3</v>
      </c>
      <c r="E186" s="72">
        <v>1000000</v>
      </c>
      <c r="F186" s="66" t="e">
        <f>'Лист1 - Tаблица 1 - Tаблица 1'!#REF!</f>
        <v>#REF!</v>
      </c>
      <c r="G186" s="66"/>
      <c r="H186" s="66"/>
      <c r="I186" s="66"/>
      <c r="J186" s="66"/>
      <c r="K186" s="66"/>
    </row>
    <row r="187" spans="1:11" ht="19.5" customHeight="1">
      <c r="A187" s="71" t="e">
        <f>'Лист1 - Tаблица 1 - Tаблица 1'!#REF!</f>
        <v>#REF!</v>
      </c>
      <c r="B187" s="72" t="e">
        <f>'Лист1 - Tаблица 1 - Tаблица 1'!#REF!</f>
        <v>#REF!</v>
      </c>
      <c r="C187" s="66" t="e">
        <f>'Лист1 - Tаблица 1 - Tаблица 1'!#REF!</f>
        <v>#REF!</v>
      </c>
      <c r="D187" s="72">
        <v>4</v>
      </c>
      <c r="E187" s="72">
        <f>'Лист1 - Tаблица 1 - Tаблица 1'!$E$4</f>
        <v>10000</v>
      </c>
      <c r="F187" s="74" t="e">
        <f>'Лист1 - Tаблица 1 - Tаблица 1'!#REF!</f>
        <v>#REF!</v>
      </c>
      <c r="G187" s="75"/>
      <c r="H187" s="75"/>
      <c r="I187" s="75"/>
      <c r="J187" s="75"/>
      <c r="K187" s="76"/>
    </row>
    <row r="188" spans="1:11" ht="19.5" customHeight="1">
      <c r="A188" s="71" t="e">
        <f>'Лист1 - Tаблица 1 - Tаблица 1'!#REF!</f>
        <v>#REF!</v>
      </c>
      <c r="B188" s="72" t="e">
        <f>'Лист1 - Tаблица 1 - Tаблица 1'!#REF!</f>
        <v>#REF!</v>
      </c>
      <c r="C188" s="66" t="e">
        <f>'Лист1 - Tаблица 1 - Tаблица 1'!#REF!</f>
        <v>#REF!</v>
      </c>
      <c r="D188" s="72">
        <v>4</v>
      </c>
      <c r="E188" s="72">
        <f>'Лист1 - Tаблица 1 - Tаблица 1'!$I$4</f>
        <v>20000</v>
      </c>
      <c r="F188" s="77" t="e">
        <f>'Лист1 - Tаблица 1 - Tаблица 1'!#REF!</f>
        <v>#REF!</v>
      </c>
      <c r="G188" s="78"/>
      <c r="H188" s="78"/>
      <c r="I188" s="78"/>
      <c r="J188" s="78"/>
      <c r="K188" s="79"/>
    </row>
    <row r="189" spans="1:11" ht="19.5" customHeight="1">
      <c r="A189" s="71" t="e">
        <f>'Лист1 - Tаблица 1 - Tаблица 1'!#REF!</f>
        <v>#REF!</v>
      </c>
      <c r="B189" s="72" t="e">
        <f>'Лист1 - Tаблица 1 - Tаблица 1'!#REF!</f>
        <v>#REF!</v>
      </c>
      <c r="C189" s="66" t="e">
        <f>'Лист1 - Tаблица 1 - Tаблица 1'!#REF!</f>
        <v>#REF!</v>
      </c>
      <c r="D189" s="72">
        <v>4</v>
      </c>
      <c r="E189" s="72">
        <f>'Лист1 - Tаблица 1 - Tаблица 1'!$M$4</f>
        <v>30000</v>
      </c>
      <c r="F189" s="77" t="e">
        <f>'Лист1 - Tаблица 1 - Tаблица 1'!#REF!</f>
        <v>#REF!</v>
      </c>
      <c r="G189" s="78"/>
      <c r="H189" s="78"/>
      <c r="I189" s="78"/>
      <c r="J189" s="78"/>
      <c r="K189" s="79"/>
    </row>
    <row r="190" spans="1:11" ht="19.5" customHeight="1">
      <c r="A190" s="71" t="e">
        <f>'Лист1 - Tаблица 1 - Tаблица 1'!#REF!</f>
        <v>#REF!</v>
      </c>
      <c r="B190" s="72" t="e">
        <f>'Лист1 - Tаблица 1 - Tаблица 1'!#REF!</f>
        <v>#REF!</v>
      </c>
      <c r="C190" s="66" t="e">
        <f>'Лист1 - Tаблица 1 - Tаблица 1'!#REF!</f>
        <v>#REF!</v>
      </c>
      <c r="D190" s="72">
        <v>4</v>
      </c>
      <c r="E190" s="72">
        <f>'Лист1 - Tаблица 1 - Tаблица 1'!$Q$4</f>
        <v>50000</v>
      </c>
      <c r="F190" s="77" t="e">
        <f>'Лист1 - Tаблица 1 - Tаблица 1'!#REF!</f>
        <v>#REF!</v>
      </c>
      <c r="G190" s="78"/>
      <c r="H190" s="78"/>
      <c r="I190" s="78"/>
      <c r="J190" s="78"/>
      <c r="K190" s="79"/>
    </row>
    <row r="191" spans="1:11" ht="19.5" customHeight="1">
      <c r="A191" s="71" t="e">
        <f>'Лист1 - Tаблица 1 - Tаблица 1'!#REF!</f>
        <v>#REF!</v>
      </c>
      <c r="B191" s="72" t="e">
        <f>'Лист1 - Tаблица 1 - Tаблица 1'!#REF!</f>
        <v>#REF!</v>
      </c>
      <c r="C191" s="66" t="e">
        <f>'Лист1 - Tаблица 1 - Tаблица 1'!#REF!</f>
        <v>#REF!</v>
      </c>
      <c r="D191" s="72">
        <v>4</v>
      </c>
      <c r="E191" s="72">
        <v>100000</v>
      </c>
      <c r="F191" s="77" t="e">
        <f>'Лист1 - Tаблица 1 - Tаблица 1'!#REF!</f>
        <v>#REF!</v>
      </c>
      <c r="G191" s="78"/>
      <c r="H191" s="78"/>
      <c r="I191" s="78"/>
      <c r="J191" s="78"/>
      <c r="K191" s="79"/>
    </row>
    <row r="192" spans="1:11" ht="19.5" customHeight="1">
      <c r="A192" s="71" t="e">
        <f>'Лист1 - Tаблица 1 - Tаблица 1'!#REF!</f>
        <v>#REF!</v>
      </c>
      <c r="B192" s="72" t="e">
        <f>'Лист1 - Tаблица 1 - Tаблица 1'!#REF!</f>
        <v>#REF!</v>
      </c>
      <c r="C192" s="66" t="e">
        <f>'Лист1 - Tаблица 1 - Tаблица 1'!#REF!</f>
        <v>#REF!</v>
      </c>
      <c r="D192" s="72">
        <v>4</v>
      </c>
      <c r="E192" s="72">
        <v>1000000</v>
      </c>
      <c r="F192" s="77" t="e">
        <f>'Лист1 - Tаблица 1 - Tаблица 1'!#REF!</f>
        <v>#REF!</v>
      </c>
      <c r="G192" s="78"/>
      <c r="H192" s="78"/>
      <c r="I192" s="78"/>
      <c r="J192" s="78"/>
      <c r="K192" s="79"/>
    </row>
    <row r="193" spans="1:11" ht="19.5" customHeight="1">
      <c r="A193" s="71" t="e">
        <f>'Лист1 - Tаблица 1 - Tаблица 1'!#REF!</f>
        <v>#REF!</v>
      </c>
      <c r="B193" s="72" t="e">
        <f>'Лист1 - Tаблица 1 - Tаблица 1'!#REF!</f>
        <v>#REF!</v>
      </c>
      <c r="C193" s="66" t="e">
        <f>'Лист1 - Tаблица 1 - Tаблица 1'!#REF!</f>
        <v>#REF!</v>
      </c>
      <c r="D193" s="63">
        <v>1</v>
      </c>
      <c r="E193" s="72">
        <f>'Лист1 - Tаблица 1 - Tаблица 1'!$E$4</f>
        <v>10000</v>
      </c>
      <c r="F193" s="77" t="e">
        <f>'Лист1 - Tаблица 1 - Tаблица 1'!#REF!</f>
        <v>#REF!</v>
      </c>
      <c r="G193" s="78"/>
      <c r="H193" s="78"/>
      <c r="I193" s="78"/>
      <c r="J193" s="78"/>
      <c r="K193" s="79"/>
    </row>
    <row r="194" spans="1:11" ht="19.5" customHeight="1">
      <c r="A194" s="71" t="e">
        <f>'Лист1 - Tаблица 1 - Tаблица 1'!#REF!</f>
        <v>#REF!</v>
      </c>
      <c r="B194" s="72" t="e">
        <f>'Лист1 - Tаблица 1 - Tаблица 1'!#REF!</f>
        <v>#REF!</v>
      </c>
      <c r="C194" s="66" t="e">
        <f>'Лист1 - Tаблица 1 - Tаблица 1'!#REF!</f>
        <v>#REF!</v>
      </c>
      <c r="D194" s="66">
        <v>1</v>
      </c>
      <c r="E194" s="72">
        <f>'Лист1 - Tаблица 1 - Tаблица 1'!$I$4</f>
        <v>20000</v>
      </c>
      <c r="F194" s="77" t="e">
        <f>'Лист1 - Tаблица 1 - Tаблица 1'!#REF!</f>
        <v>#REF!</v>
      </c>
      <c r="G194" s="78"/>
      <c r="H194" s="78"/>
      <c r="I194" s="78"/>
      <c r="J194" s="78"/>
      <c r="K194" s="79"/>
    </row>
    <row r="195" spans="1:11" ht="19.5" customHeight="1">
      <c r="A195" s="71" t="e">
        <f>'Лист1 - Tаблица 1 - Tаблица 1'!#REF!</f>
        <v>#REF!</v>
      </c>
      <c r="B195" s="72" t="e">
        <f>'Лист1 - Tаблица 1 - Tаблица 1'!#REF!</f>
        <v>#REF!</v>
      </c>
      <c r="C195" s="66" t="e">
        <f>'Лист1 - Tаблица 1 - Tаблица 1'!#REF!</f>
        <v>#REF!</v>
      </c>
      <c r="D195" s="66">
        <v>1</v>
      </c>
      <c r="E195" s="72">
        <f>'Лист1 - Tаблица 1 - Tаблица 1'!$M$4</f>
        <v>30000</v>
      </c>
      <c r="F195" s="77" t="e">
        <f>'Лист1 - Tаблица 1 - Tаблица 1'!#REF!</f>
        <v>#REF!</v>
      </c>
      <c r="G195" s="78"/>
      <c r="H195" s="78"/>
      <c r="I195" s="78"/>
      <c r="J195" s="78"/>
      <c r="K195" s="79"/>
    </row>
    <row r="196" spans="1:11" ht="19.5" customHeight="1">
      <c r="A196" s="71" t="e">
        <f>'Лист1 - Tаблица 1 - Tаблица 1'!#REF!</f>
        <v>#REF!</v>
      </c>
      <c r="B196" s="72" t="e">
        <f>'Лист1 - Tаблица 1 - Tаблица 1'!#REF!</f>
        <v>#REF!</v>
      </c>
      <c r="C196" s="66" t="e">
        <f>'Лист1 - Tаблица 1 - Tаблица 1'!#REF!</f>
        <v>#REF!</v>
      </c>
      <c r="D196" s="66">
        <v>1</v>
      </c>
      <c r="E196" s="72">
        <f>'Лист1 - Tаблица 1 - Tаблица 1'!$Q$4</f>
        <v>50000</v>
      </c>
      <c r="F196" s="77" t="e">
        <f>'Лист1 - Tаблица 1 - Tаблица 1'!#REF!</f>
        <v>#REF!</v>
      </c>
      <c r="G196" s="78"/>
      <c r="H196" s="78"/>
      <c r="I196" s="78"/>
      <c r="J196" s="78"/>
      <c r="K196" s="79"/>
    </row>
    <row r="197" spans="1:11" ht="19.5" customHeight="1">
      <c r="A197" s="71" t="e">
        <f>'Лист1 - Tаблица 1 - Tаблица 1'!#REF!</f>
        <v>#REF!</v>
      </c>
      <c r="B197" s="72" t="e">
        <f>'Лист1 - Tаблица 1 - Tаблица 1'!#REF!</f>
        <v>#REF!</v>
      </c>
      <c r="C197" s="66" t="e">
        <f>'Лист1 - Tаблица 1 - Tаблица 1'!#REF!</f>
        <v>#REF!</v>
      </c>
      <c r="D197" s="66">
        <v>1</v>
      </c>
      <c r="E197" s="72">
        <v>100000</v>
      </c>
      <c r="F197" s="77" t="e">
        <f>'Лист1 - Tаблица 1 - Tаблица 1'!#REF!</f>
        <v>#REF!</v>
      </c>
      <c r="G197" s="78"/>
      <c r="H197" s="78"/>
      <c r="I197" s="78"/>
      <c r="J197" s="78"/>
      <c r="K197" s="79"/>
    </row>
    <row r="198" spans="1:11" ht="19.5" customHeight="1">
      <c r="A198" s="71" t="e">
        <f>'Лист1 - Tаблица 1 - Tаблица 1'!#REF!</f>
        <v>#REF!</v>
      </c>
      <c r="B198" s="72" t="e">
        <f>'Лист1 - Tаблица 1 - Tаблица 1'!#REF!</f>
        <v>#REF!</v>
      </c>
      <c r="C198" s="66" t="e">
        <f>'Лист1 - Tаблица 1 - Tаблица 1'!#REF!</f>
        <v>#REF!</v>
      </c>
      <c r="D198" s="69">
        <v>1</v>
      </c>
      <c r="E198" s="72">
        <v>1000000</v>
      </c>
      <c r="F198" s="77" t="e">
        <f>'Лист1 - Tаблица 1 - Tаблица 1'!#REF!</f>
        <v>#REF!</v>
      </c>
      <c r="G198" s="78"/>
      <c r="H198" s="78"/>
      <c r="I198" s="78"/>
      <c r="J198" s="78"/>
      <c r="K198" s="79"/>
    </row>
    <row r="199" spans="1:11" ht="19.5" customHeight="1">
      <c r="A199" s="71" t="e">
        <f>'Лист1 - Tаблица 1 - Tаблица 1'!#REF!</f>
        <v>#REF!</v>
      </c>
      <c r="B199" s="72" t="e">
        <f>'Лист1 - Tаблица 1 - Tаблица 1'!#REF!</f>
        <v>#REF!</v>
      </c>
      <c r="C199" s="66" t="e">
        <f>'Лист1 - Tаблица 1 - Tаблица 1'!#REF!</f>
        <v>#REF!</v>
      </c>
      <c r="D199" s="72">
        <v>2</v>
      </c>
      <c r="E199" s="72">
        <f>'Лист1 - Tаблица 1 - Tаблица 1'!$E$4</f>
        <v>10000</v>
      </c>
      <c r="F199" s="77" t="e">
        <f>'Лист1 - Tаблица 1 - Tаблица 1'!#REF!</f>
        <v>#REF!</v>
      </c>
      <c r="G199" s="78"/>
      <c r="H199" s="78"/>
      <c r="I199" s="78"/>
      <c r="J199" s="78"/>
      <c r="K199" s="79"/>
    </row>
    <row r="200" spans="1:11" ht="19.5" customHeight="1">
      <c r="A200" s="71" t="e">
        <f>'Лист1 - Tаблица 1 - Tаблица 1'!#REF!</f>
        <v>#REF!</v>
      </c>
      <c r="B200" s="72" t="e">
        <f>'Лист1 - Tаблица 1 - Tаблица 1'!#REF!</f>
        <v>#REF!</v>
      </c>
      <c r="C200" s="66" t="e">
        <f>'Лист1 - Tаблица 1 - Tаблица 1'!#REF!</f>
        <v>#REF!</v>
      </c>
      <c r="D200" s="72">
        <v>2</v>
      </c>
      <c r="E200" s="72">
        <f>'Лист1 - Tаблица 1 - Tаблица 1'!$I$4</f>
        <v>20000</v>
      </c>
      <c r="F200" s="77" t="e">
        <f>'Лист1 - Tаблица 1 - Tаблица 1'!#REF!</f>
        <v>#REF!</v>
      </c>
      <c r="G200" s="78"/>
      <c r="H200" s="78"/>
      <c r="I200" s="78"/>
      <c r="J200" s="78"/>
      <c r="K200" s="79"/>
    </row>
    <row r="201" spans="1:11" ht="19.5" customHeight="1">
      <c r="A201" s="71" t="e">
        <f>'Лист1 - Tаблица 1 - Tаблица 1'!#REF!</f>
        <v>#REF!</v>
      </c>
      <c r="B201" s="72" t="e">
        <f>'Лист1 - Tаблица 1 - Tаблица 1'!#REF!</f>
        <v>#REF!</v>
      </c>
      <c r="C201" s="66" t="e">
        <f>'Лист1 - Tаблица 1 - Tаблица 1'!#REF!</f>
        <v>#REF!</v>
      </c>
      <c r="D201" s="72">
        <v>2</v>
      </c>
      <c r="E201" s="72">
        <f>'Лист1 - Tаблица 1 - Tаблица 1'!$M$4</f>
        <v>30000</v>
      </c>
      <c r="F201" s="77" t="e">
        <f>'Лист1 - Tаблица 1 - Tаблица 1'!#REF!</f>
        <v>#REF!</v>
      </c>
      <c r="G201" s="78"/>
      <c r="H201" s="78"/>
      <c r="I201" s="78"/>
      <c r="J201" s="78"/>
      <c r="K201" s="79"/>
    </row>
    <row r="202" spans="1:11" ht="19.5" customHeight="1">
      <c r="A202" s="71" t="e">
        <f>'Лист1 - Tаблица 1 - Tаблица 1'!#REF!</f>
        <v>#REF!</v>
      </c>
      <c r="B202" s="72" t="e">
        <f>'Лист1 - Tаблица 1 - Tаблица 1'!#REF!</f>
        <v>#REF!</v>
      </c>
      <c r="C202" s="66" t="e">
        <f>'Лист1 - Tаблица 1 - Tаблица 1'!#REF!</f>
        <v>#REF!</v>
      </c>
      <c r="D202" s="72">
        <v>2</v>
      </c>
      <c r="E202" s="72">
        <f>'Лист1 - Tаблица 1 - Tаблица 1'!$Q$4</f>
        <v>50000</v>
      </c>
      <c r="F202" s="77" t="e">
        <f>'Лист1 - Tаблица 1 - Tаблица 1'!#REF!</f>
        <v>#REF!</v>
      </c>
      <c r="G202" s="78"/>
      <c r="H202" s="78"/>
      <c r="I202" s="78"/>
      <c r="J202" s="78"/>
      <c r="K202" s="79"/>
    </row>
    <row r="203" spans="1:11" ht="19.5" customHeight="1">
      <c r="A203" s="71" t="e">
        <f>'Лист1 - Tаблица 1 - Tаблица 1'!#REF!</f>
        <v>#REF!</v>
      </c>
      <c r="B203" s="72" t="e">
        <f>'Лист1 - Tаблица 1 - Tаблица 1'!#REF!</f>
        <v>#REF!</v>
      </c>
      <c r="C203" s="66" t="e">
        <f>'Лист1 - Tаблица 1 - Tаблица 1'!#REF!</f>
        <v>#REF!</v>
      </c>
      <c r="D203" s="72">
        <v>2</v>
      </c>
      <c r="E203" s="72">
        <v>100000</v>
      </c>
      <c r="F203" s="77" t="e">
        <f>'Лист1 - Tаблица 1 - Tаблица 1'!#REF!</f>
        <v>#REF!</v>
      </c>
      <c r="G203" s="78"/>
      <c r="H203" s="78"/>
      <c r="I203" s="78"/>
      <c r="J203" s="78"/>
      <c r="K203" s="79"/>
    </row>
    <row r="204" spans="1:11" ht="19.5" customHeight="1">
      <c r="A204" s="71" t="e">
        <f>'Лист1 - Tаблица 1 - Tаблица 1'!#REF!</f>
        <v>#REF!</v>
      </c>
      <c r="B204" s="72" t="e">
        <f>'Лист1 - Tаблица 1 - Tаблица 1'!#REF!</f>
        <v>#REF!</v>
      </c>
      <c r="C204" s="66" t="e">
        <f>'Лист1 - Tаблица 1 - Tаблица 1'!#REF!</f>
        <v>#REF!</v>
      </c>
      <c r="D204" s="72">
        <v>2</v>
      </c>
      <c r="E204" s="72">
        <v>1000000</v>
      </c>
      <c r="F204" s="77" t="e">
        <f>'Лист1 - Tаблица 1 - Tаблица 1'!#REF!</f>
        <v>#REF!</v>
      </c>
      <c r="G204" s="78"/>
      <c r="H204" s="78"/>
      <c r="I204" s="78"/>
      <c r="J204" s="78"/>
      <c r="K204" s="79"/>
    </row>
    <row r="205" spans="1:11" ht="19.5" customHeight="1">
      <c r="A205" s="71" t="e">
        <f>'Лист1 - Tаблица 1 - Tаблица 1'!#REF!</f>
        <v>#REF!</v>
      </c>
      <c r="B205" s="72" t="e">
        <f>'Лист1 - Tаблица 1 - Tаблица 1'!#REF!</f>
        <v>#REF!</v>
      </c>
      <c r="C205" s="66" t="e">
        <f>'Лист1 - Tаблица 1 - Tаблица 1'!#REF!</f>
        <v>#REF!</v>
      </c>
      <c r="D205" s="72">
        <v>3</v>
      </c>
      <c r="E205" s="72">
        <f>'Лист1 - Tаблица 1 - Tаблица 1'!$E$4</f>
        <v>10000</v>
      </c>
      <c r="F205" s="77" t="e">
        <f>'Лист1 - Tаблица 1 - Tаблица 1'!#REF!</f>
        <v>#REF!</v>
      </c>
      <c r="G205" s="78"/>
      <c r="H205" s="78"/>
      <c r="I205" s="78"/>
      <c r="J205" s="78"/>
      <c r="K205" s="79"/>
    </row>
    <row r="206" spans="1:11" ht="19.5" customHeight="1">
      <c r="A206" s="71" t="e">
        <f>'Лист1 - Tаблица 1 - Tаблица 1'!#REF!</f>
        <v>#REF!</v>
      </c>
      <c r="B206" s="72" t="e">
        <f>'Лист1 - Tаблица 1 - Tаблица 1'!#REF!</f>
        <v>#REF!</v>
      </c>
      <c r="C206" s="66" t="e">
        <f>'Лист1 - Tаблица 1 - Tаблица 1'!#REF!</f>
        <v>#REF!</v>
      </c>
      <c r="D206" s="72">
        <v>3</v>
      </c>
      <c r="E206" s="72">
        <f>'Лист1 - Tаблица 1 - Tаблица 1'!$I$4</f>
        <v>20000</v>
      </c>
      <c r="F206" s="77" t="e">
        <f>'Лист1 - Tаблица 1 - Tаблица 1'!#REF!</f>
        <v>#REF!</v>
      </c>
      <c r="G206" s="78"/>
      <c r="H206" s="78"/>
      <c r="I206" s="78"/>
      <c r="J206" s="78"/>
      <c r="K206" s="79"/>
    </row>
    <row r="207" spans="1:11" ht="19.5" customHeight="1">
      <c r="A207" s="71" t="e">
        <f>'Лист1 - Tаблица 1 - Tаблица 1'!#REF!</f>
        <v>#REF!</v>
      </c>
      <c r="B207" s="72" t="e">
        <f>'Лист1 - Tаблица 1 - Tаблица 1'!#REF!</f>
        <v>#REF!</v>
      </c>
      <c r="C207" s="66" t="e">
        <f>'Лист1 - Tаблица 1 - Tаблица 1'!#REF!</f>
        <v>#REF!</v>
      </c>
      <c r="D207" s="72">
        <v>3</v>
      </c>
      <c r="E207" s="72">
        <f>'Лист1 - Tаблица 1 - Tаблица 1'!$M$4</f>
        <v>30000</v>
      </c>
      <c r="F207" s="77" t="e">
        <f>'Лист1 - Tаблица 1 - Tаблица 1'!#REF!</f>
        <v>#REF!</v>
      </c>
      <c r="G207" s="78"/>
      <c r="H207" s="78"/>
      <c r="I207" s="78"/>
      <c r="J207" s="78"/>
      <c r="K207" s="79"/>
    </row>
    <row r="208" spans="1:11" ht="19.5" customHeight="1">
      <c r="A208" s="71" t="e">
        <f>'Лист1 - Tаблица 1 - Tаблица 1'!#REF!</f>
        <v>#REF!</v>
      </c>
      <c r="B208" s="72" t="e">
        <f>'Лист1 - Tаблица 1 - Tаблица 1'!#REF!</f>
        <v>#REF!</v>
      </c>
      <c r="C208" s="66" t="e">
        <f>'Лист1 - Tаблица 1 - Tаблица 1'!#REF!</f>
        <v>#REF!</v>
      </c>
      <c r="D208" s="72">
        <v>3</v>
      </c>
      <c r="E208" s="72">
        <f>'Лист1 - Tаблица 1 - Tаблица 1'!$Q$4</f>
        <v>50000</v>
      </c>
      <c r="F208" s="77" t="e">
        <f>'Лист1 - Tаблица 1 - Tаблица 1'!#REF!</f>
        <v>#REF!</v>
      </c>
      <c r="G208" s="78"/>
      <c r="H208" s="78"/>
      <c r="I208" s="78"/>
      <c r="J208" s="78"/>
      <c r="K208" s="79"/>
    </row>
    <row r="209" spans="1:11" ht="19.5" customHeight="1">
      <c r="A209" s="71" t="e">
        <f>'Лист1 - Tаблица 1 - Tаблица 1'!#REF!</f>
        <v>#REF!</v>
      </c>
      <c r="B209" s="72" t="e">
        <f>'Лист1 - Tаблица 1 - Tаблица 1'!#REF!</f>
        <v>#REF!</v>
      </c>
      <c r="C209" s="66" t="e">
        <f>'Лист1 - Tаблица 1 - Tаблица 1'!#REF!</f>
        <v>#REF!</v>
      </c>
      <c r="D209" s="72">
        <v>3</v>
      </c>
      <c r="E209" s="72">
        <v>100000</v>
      </c>
      <c r="F209" s="77" t="e">
        <f>'Лист1 - Tаблица 1 - Tаблица 1'!#REF!</f>
        <v>#REF!</v>
      </c>
      <c r="G209" s="78"/>
      <c r="H209" s="78"/>
      <c r="I209" s="78"/>
      <c r="J209" s="78"/>
      <c r="K209" s="79"/>
    </row>
    <row r="210" spans="1:11" ht="19.5" customHeight="1">
      <c r="A210" s="71" t="e">
        <f>'Лист1 - Tаблица 1 - Tаблица 1'!#REF!</f>
        <v>#REF!</v>
      </c>
      <c r="B210" s="72" t="e">
        <f>'Лист1 - Tаблица 1 - Tаблица 1'!#REF!</f>
        <v>#REF!</v>
      </c>
      <c r="C210" s="66" t="e">
        <f>'Лист1 - Tаблица 1 - Tаблица 1'!#REF!</f>
        <v>#REF!</v>
      </c>
      <c r="D210" s="72">
        <v>3</v>
      </c>
      <c r="E210" s="72">
        <v>1000000</v>
      </c>
      <c r="F210" s="77" t="e">
        <f>'Лист1 - Tаблица 1 - Tаблица 1'!#REF!</f>
        <v>#REF!</v>
      </c>
      <c r="G210" s="78"/>
      <c r="H210" s="78"/>
      <c r="I210" s="78"/>
      <c r="J210" s="78"/>
      <c r="K210" s="79"/>
    </row>
    <row r="211" spans="1:11" ht="19.5" customHeight="1">
      <c r="A211" s="71" t="e">
        <f>'Лист1 - Tаблица 1 - Tаблица 1'!#REF!</f>
        <v>#REF!</v>
      </c>
      <c r="B211" s="72" t="e">
        <f>'Лист1 - Tаблица 1 - Tаблица 1'!#REF!</f>
        <v>#REF!</v>
      </c>
      <c r="C211" s="66" t="e">
        <f>'Лист1 - Tаблица 1 - Tаблица 1'!#REF!</f>
        <v>#REF!</v>
      </c>
      <c r="D211" s="72">
        <v>4</v>
      </c>
      <c r="E211" s="72">
        <f>'Лист1 - Tаблица 1 - Tаблица 1'!$E$4</f>
        <v>10000</v>
      </c>
      <c r="F211" s="77" t="e">
        <f>'Лист1 - Tаблица 1 - Tаблица 1'!#REF!</f>
        <v>#REF!</v>
      </c>
      <c r="G211" s="78"/>
      <c r="H211" s="78"/>
      <c r="I211" s="78"/>
      <c r="J211" s="78"/>
      <c r="K211" s="79"/>
    </row>
    <row r="212" spans="1:11" ht="19.5" customHeight="1">
      <c r="A212" s="71" t="e">
        <f>'Лист1 - Tаблица 1 - Tаблица 1'!#REF!</f>
        <v>#REF!</v>
      </c>
      <c r="B212" s="72" t="e">
        <f>'Лист1 - Tаблица 1 - Tаблица 1'!#REF!</f>
        <v>#REF!</v>
      </c>
      <c r="C212" s="66" t="e">
        <f>'Лист1 - Tаблица 1 - Tаблица 1'!#REF!</f>
        <v>#REF!</v>
      </c>
      <c r="D212" s="72">
        <v>4</v>
      </c>
      <c r="E212" s="72">
        <f>'Лист1 - Tаблица 1 - Tаблица 1'!$I$4</f>
        <v>20000</v>
      </c>
      <c r="F212" s="77" t="e">
        <f>'Лист1 - Tаблица 1 - Tаблица 1'!#REF!</f>
        <v>#REF!</v>
      </c>
      <c r="G212" s="78"/>
      <c r="H212" s="78"/>
      <c r="I212" s="78"/>
      <c r="J212" s="78"/>
      <c r="K212" s="79"/>
    </row>
    <row r="213" spans="1:11" ht="19.5" customHeight="1">
      <c r="A213" s="71" t="e">
        <f>'Лист1 - Tаблица 1 - Tаблица 1'!#REF!</f>
        <v>#REF!</v>
      </c>
      <c r="B213" s="72" t="e">
        <f>'Лист1 - Tаблица 1 - Tаблица 1'!#REF!</f>
        <v>#REF!</v>
      </c>
      <c r="C213" s="66" t="e">
        <f>'Лист1 - Tаблица 1 - Tаблица 1'!#REF!</f>
        <v>#REF!</v>
      </c>
      <c r="D213" s="72">
        <v>4</v>
      </c>
      <c r="E213" s="72">
        <f>'Лист1 - Tаблица 1 - Tаблица 1'!$M$4</f>
        <v>30000</v>
      </c>
      <c r="F213" s="77" t="e">
        <f>'Лист1 - Tаблица 1 - Tаблица 1'!#REF!</f>
        <v>#REF!</v>
      </c>
      <c r="G213" s="78"/>
      <c r="H213" s="78"/>
      <c r="I213" s="78"/>
      <c r="J213" s="78"/>
      <c r="K213" s="79"/>
    </row>
    <row r="214" spans="1:11" ht="19.5" customHeight="1">
      <c r="A214" s="71" t="e">
        <f>'Лист1 - Tаблица 1 - Tаблица 1'!#REF!</f>
        <v>#REF!</v>
      </c>
      <c r="B214" s="72" t="e">
        <f>'Лист1 - Tаблица 1 - Tаблица 1'!#REF!</f>
        <v>#REF!</v>
      </c>
      <c r="C214" s="66" t="e">
        <f>'Лист1 - Tаблица 1 - Tаблица 1'!#REF!</f>
        <v>#REF!</v>
      </c>
      <c r="D214" s="72">
        <v>4</v>
      </c>
      <c r="E214" s="72">
        <f>'Лист1 - Tаблица 1 - Tаблица 1'!$Q$4</f>
        <v>50000</v>
      </c>
      <c r="F214" s="77" t="e">
        <f>'Лист1 - Tаблица 1 - Tаблица 1'!#REF!</f>
        <v>#REF!</v>
      </c>
      <c r="G214" s="78"/>
      <c r="H214" s="78"/>
      <c r="I214" s="78"/>
      <c r="J214" s="78"/>
      <c r="K214" s="79"/>
    </row>
    <row r="215" spans="1:11" ht="19.5" customHeight="1">
      <c r="A215" s="71" t="e">
        <f>'Лист1 - Tаблица 1 - Tаблица 1'!#REF!</f>
        <v>#REF!</v>
      </c>
      <c r="B215" s="72" t="e">
        <f>'Лист1 - Tаблица 1 - Tаблица 1'!#REF!</f>
        <v>#REF!</v>
      </c>
      <c r="C215" s="66" t="e">
        <f>'Лист1 - Tаблица 1 - Tаблица 1'!#REF!</f>
        <v>#REF!</v>
      </c>
      <c r="D215" s="72">
        <v>4</v>
      </c>
      <c r="E215" s="72">
        <v>100000</v>
      </c>
      <c r="F215" s="77" t="e">
        <f>'Лист1 - Tаблица 1 - Tаблица 1'!#REF!</f>
        <v>#REF!</v>
      </c>
      <c r="G215" s="78"/>
      <c r="H215" s="78"/>
      <c r="I215" s="78"/>
      <c r="J215" s="78"/>
      <c r="K215" s="79"/>
    </row>
    <row r="216" spans="1:11" ht="19.5" customHeight="1">
      <c r="A216" s="71" t="e">
        <f>'Лист1 - Tаблица 1 - Tаблица 1'!#REF!</f>
        <v>#REF!</v>
      </c>
      <c r="B216" s="72" t="e">
        <f>'Лист1 - Tаблица 1 - Tаблица 1'!#REF!</f>
        <v>#REF!</v>
      </c>
      <c r="C216" s="69" t="e">
        <f>'Лист1 - Tаблица 1 - Tаблица 1'!#REF!</f>
        <v>#REF!</v>
      </c>
      <c r="D216" s="72">
        <v>4</v>
      </c>
      <c r="E216" s="72">
        <v>1000000</v>
      </c>
      <c r="F216" s="77" t="e">
        <f>'Лист1 - Tаблица 1 - Tаблица 1'!#REF!</f>
        <v>#REF!</v>
      </c>
      <c r="G216" s="78"/>
      <c r="H216" s="78"/>
      <c r="I216" s="78"/>
      <c r="J216" s="78"/>
      <c r="K216" s="79"/>
    </row>
    <row r="217" spans="1:11" ht="19.5" customHeight="1">
      <c r="A217" s="71" t="e">
        <f>'Лист1 - Tаблица 1 - Tаблица 1'!#REF!</f>
        <v>#REF!</v>
      </c>
      <c r="B217" s="72" t="e">
        <f>'Лист1 - Tаблица 1 - Tаблица 1'!#REF!</f>
        <v>#REF!</v>
      </c>
      <c r="C217" s="72" t="e">
        <f>'Лист1 - Tаблица 1 - Tаблица 1'!#REF!</f>
        <v>#REF!</v>
      </c>
      <c r="D217" s="63">
        <v>1</v>
      </c>
      <c r="E217" s="63">
        <f>'Лист1 - Tаблица 1 - Tаблица 1'!$E$4</f>
        <v>10000</v>
      </c>
      <c r="F217" s="77" t="e">
        <f>'Лист1 - Tаблица 1 - Tаблица 1'!#REF!</f>
        <v>#REF!</v>
      </c>
      <c r="G217" s="78"/>
      <c r="H217" s="78"/>
      <c r="I217" s="78"/>
      <c r="J217" s="78"/>
      <c r="K217" s="79"/>
    </row>
    <row r="218" spans="1:11" ht="19.5" customHeight="1">
      <c r="A218" s="71" t="e">
        <f>'Лист1 - Tаблица 1 - Tаблица 1'!#REF!</f>
        <v>#REF!</v>
      </c>
      <c r="B218" s="72" t="e">
        <f>'Лист1 - Tаблица 1 - Tаблица 1'!#REF!</f>
        <v>#REF!</v>
      </c>
      <c r="C218" s="72" t="e">
        <f>'Лист1 - Tаблица 1 - Tаблица 1'!#REF!</f>
        <v>#REF!</v>
      </c>
      <c r="D218" s="66">
        <v>1</v>
      </c>
      <c r="E218" s="66">
        <f>'Лист1 - Tаблица 1 - Tаблица 1'!$I$4</f>
        <v>20000</v>
      </c>
      <c r="F218" s="77" t="e">
        <f>'Лист1 - Tаблица 1 - Tаблица 1'!#REF!</f>
        <v>#REF!</v>
      </c>
      <c r="G218" s="78"/>
      <c r="H218" s="78"/>
      <c r="I218" s="78"/>
      <c r="J218" s="78"/>
      <c r="K218" s="79"/>
    </row>
    <row r="219" spans="1:11" ht="19.5" customHeight="1">
      <c r="A219" s="71" t="e">
        <f>'Лист1 - Tаблица 1 - Tаблица 1'!#REF!</f>
        <v>#REF!</v>
      </c>
      <c r="B219" s="72" t="e">
        <f>'Лист1 - Tаблица 1 - Tаблица 1'!#REF!</f>
        <v>#REF!</v>
      </c>
      <c r="C219" s="72" t="e">
        <f>'Лист1 - Tаблица 1 - Tаблица 1'!#REF!</f>
        <v>#REF!</v>
      </c>
      <c r="D219" s="66">
        <v>1</v>
      </c>
      <c r="E219" s="66">
        <f>'Лист1 - Tаблица 1 - Tаблица 1'!$M$4</f>
        <v>30000</v>
      </c>
      <c r="F219" s="77" t="e">
        <f>'Лист1 - Tаблица 1 - Tаблица 1'!#REF!</f>
        <v>#REF!</v>
      </c>
      <c r="G219" s="78"/>
      <c r="H219" s="78"/>
      <c r="I219" s="78"/>
      <c r="J219" s="78"/>
      <c r="K219" s="79"/>
    </row>
    <row r="220" spans="1:11" ht="19.5" customHeight="1">
      <c r="A220" s="71" t="e">
        <f>'Лист1 - Tаблица 1 - Tаблица 1'!#REF!</f>
        <v>#REF!</v>
      </c>
      <c r="B220" s="72" t="e">
        <f>'Лист1 - Tаблица 1 - Tаблица 1'!#REF!</f>
        <v>#REF!</v>
      </c>
      <c r="C220" s="72" t="e">
        <f>'Лист1 - Tаблица 1 - Tаблица 1'!#REF!</f>
        <v>#REF!</v>
      </c>
      <c r="D220" s="66">
        <v>1</v>
      </c>
      <c r="E220" s="66">
        <f>'Лист1 - Tаблица 1 - Tаблица 1'!$Q$4</f>
        <v>50000</v>
      </c>
      <c r="F220" s="77" t="e">
        <f>'Лист1 - Tаблица 1 - Tаблица 1'!#REF!</f>
        <v>#REF!</v>
      </c>
      <c r="G220" s="78"/>
      <c r="H220" s="78"/>
      <c r="I220" s="78"/>
      <c r="J220" s="78"/>
      <c r="K220" s="79"/>
    </row>
    <row r="221" spans="1:11" ht="19.5" customHeight="1">
      <c r="A221" s="71" t="e">
        <f>'Лист1 - Tаблица 1 - Tаблица 1'!#REF!</f>
        <v>#REF!</v>
      </c>
      <c r="B221" s="72" t="e">
        <f>'Лист1 - Tаблица 1 - Tаблица 1'!#REF!</f>
        <v>#REF!</v>
      </c>
      <c r="C221" s="72" t="e">
        <f>'Лист1 - Tаблица 1 - Tаблица 1'!#REF!</f>
        <v>#REF!</v>
      </c>
      <c r="D221" s="66">
        <v>1</v>
      </c>
      <c r="E221" s="66">
        <v>100000</v>
      </c>
      <c r="F221" s="77" t="e">
        <f>'Лист1 - Tаблица 1 - Tаблица 1'!#REF!</f>
        <v>#REF!</v>
      </c>
      <c r="G221" s="78"/>
      <c r="H221" s="78"/>
      <c r="I221" s="78"/>
      <c r="J221" s="78"/>
      <c r="K221" s="79"/>
    </row>
    <row r="222" spans="1:11" ht="19.5" customHeight="1">
      <c r="A222" s="71" t="e">
        <f>'Лист1 - Tаблица 1 - Tаблица 1'!#REF!</f>
        <v>#REF!</v>
      </c>
      <c r="B222" s="72" t="e">
        <f>'Лист1 - Tаблица 1 - Tаблица 1'!#REF!</f>
        <v>#REF!</v>
      </c>
      <c r="C222" s="72" t="e">
        <f>'Лист1 - Tаблица 1 - Tаблица 1'!#REF!</f>
        <v>#REF!</v>
      </c>
      <c r="D222" s="69">
        <v>1</v>
      </c>
      <c r="E222" s="69">
        <v>1000000</v>
      </c>
      <c r="F222" s="77" t="e">
        <f>'Лист1 - Tаблица 1 - Tаблица 1'!#REF!</f>
        <v>#REF!</v>
      </c>
      <c r="G222" s="78"/>
      <c r="H222" s="78"/>
      <c r="I222" s="78"/>
      <c r="J222" s="78"/>
      <c r="K222" s="79"/>
    </row>
    <row r="223" spans="1:11" ht="19.5" customHeight="1">
      <c r="A223" s="71" t="e">
        <f>'Лист1 - Tаблица 1 - Tаблица 1'!#REF!</f>
        <v>#REF!</v>
      </c>
      <c r="B223" s="72" t="e">
        <f>'Лист1 - Tаблица 1 - Tаблица 1'!#REF!</f>
        <v>#REF!</v>
      </c>
      <c r="C223" s="72" t="e">
        <f>'Лист1 - Tаблица 1 - Tаблица 1'!#REF!</f>
        <v>#REF!</v>
      </c>
      <c r="D223" s="72">
        <v>2</v>
      </c>
      <c r="E223" s="72">
        <f>'Лист1 - Tаблица 1 - Tаблица 1'!$E$4</f>
        <v>10000</v>
      </c>
      <c r="F223" s="77" t="e">
        <f>'Лист1 - Tаблица 1 - Tаблица 1'!#REF!</f>
        <v>#REF!</v>
      </c>
      <c r="G223" s="78"/>
      <c r="H223" s="78"/>
      <c r="I223" s="78"/>
      <c r="J223" s="78"/>
      <c r="K223" s="79"/>
    </row>
    <row r="224" spans="1:11" ht="19.5" customHeight="1">
      <c r="A224" s="71" t="e">
        <f>'Лист1 - Tаблица 1 - Tаблица 1'!#REF!</f>
        <v>#REF!</v>
      </c>
      <c r="B224" s="72" t="e">
        <f>'Лист1 - Tаблица 1 - Tаблица 1'!#REF!</f>
        <v>#REF!</v>
      </c>
      <c r="C224" s="72" t="e">
        <f>'Лист1 - Tаблица 1 - Tаблица 1'!#REF!</f>
        <v>#REF!</v>
      </c>
      <c r="D224" s="72">
        <v>2</v>
      </c>
      <c r="E224" s="72">
        <f>'Лист1 - Tаблица 1 - Tаблица 1'!$I$4</f>
        <v>20000</v>
      </c>
      <c r="F224" s="77" t="e">
        <f>'Лист1 - Tаблица 1 - Tаблица 1'!#REF!</f>
        <v>#REF!</v>
      </c>
      <c r="G224" s="78"/>
      <c r="H224" s="78"/>
      <c r="I224" s="78"/>
      <c r="J224" s="78"/>
      <c r="K224" s="79"/>
    </row>
    <row r="225" spans="1:11" ht="19.5" customHeight="1">
      <c r="A225" s="71" t="e">
        <f>'Лист1 - Tаблица 1 - Tаблица 1'!#REF!</f>
        <v>#REF!</v>
      </c>
      <c r="B225" s="72" t="e">
        <f>'Лист1 - Tаблица 1 - Tаблица 1'!#REF!</f>
        <v>#REF!</v>
      </c>
      <c r="C225" s="72" t="e">
        <f>'Лист1 - Tаблица 1 - Tаблица 1'!#REF!</f>
        <v>#REF!</v>
      </c>
      <c r="D225" s="72">
        <v>2</v>
      </c>
      <c r="E225" s="72">
        <f>'Лист1 - Tаблица 1 - Tаблица 1'!$M$4</f>
        <v>30000</v>
      </c>
      <c r="F225" s="77" t="e">
        <f>'Лист1 - Tаблица 1 - Tаблица 1'!#REF!</f>
        <v>#REF!</v>
      </c>
      <c r="G225" s="78"/>
      <c r="H225" s="78"/>
      <c r="I225" s="78"/>
      <c r="J225" s="78"/>
      <c r="K225" s="79"/>
    </row>
    <row r="226" spans="1:11" ht="19.5" customHeight="1">
      <c r="A226" s="71" t="e">
        <f>'Лист1 - Tаблица 1 - Tаблица 1'!#REF!</f>
        <v>#REF!</v>
      </c>
      <c r="B226" s="72" t="e">
        <f>'Лист1 - Tаблица 1 - Tаблица 1'!#REF!</f>
        <v>#REF!</v>
      </c>
      <c r="C226" s="72" t="e">
        <f>'Лист1 - Tаблица 1 - Tаблица 1'!#REF!</f>
        <v>#REF!</v>
      </c>
      <c r="D226" s="72">
        <v>2</v>
      </c>
      <c r="E226" s="72">
        <f>'Лист1 - Tаблица 1 - Tаблица 1'!$Q$4</f>
        <v>50000</v>
      </c>
      <c r="F226" s="77" t="e">
        <f>'Лист1 - Tаблица 1 - Tаблица 1'!#REF!</f>
        <v>#REF!</v>
      </c>
      <c r="G226" s="78"/>
      <c r="H226" s="78"/>
      <c r="I226" s="78"/>
      <c r="J226" s="78"/>
      <c r="K226" s="79"/>
    </row>
    <row r="227" spans="1:11" ht="19.5" customHeight="1">
      <c r="A227" s="71" t="e">
        <f>'Лист1 - Tаблица 1 - Tаблица 1'!#REF!</f>
        <v>#REF!</v>
      </c>
      <c r="B227" s="72" t="e">
        <f>'Лист1 - Tаблица 1 - Tаблица 1'!#REF!</f>
        <v>#REF!</v>
      </c>
      <c r="C227" s="72" t="e">
        <f>'Лист1 - Tаблица 1 - Tаблица 1'!#REF!</f>
        <v>#REF!</v>
      </c>
      <c r="D227" s="72">
        <v>2</v>
      </c>
      <c r="E227" s="72">
        <v>100000</v>
      </c>
      <c r="F227" s="77" t="e">
        <f>'Лист1 - Tаблица 1 - Tаблица 1'!#REF!</f>
        <v>#REF!</v>
      </c>
      <c r="G227" s="78"/>
      <c r="H227" s="78"/>
      <c r="I227" s="78"/>
      <c r="J227" s="78"/>
      <c r="K227" s="79"/>
    </row>
    <row r="228" spans="1:11" ht="19.5" customHeight="1">
      <c r="A228" s="71" t="e">
        <f>'Лист1 - Tаблица 1 - Tаблица 1'!#REF!</f>
        <v>#REF!</v>
      </c>
      <c r="B228" s="72" t="e">
        <f>'Лист1 - Tаблица 1 - Tаблица 1'!#REF!</f>
        <v>#REF!</v>
      </c>
      <c r="C228" s="72" t="e">
        <f>'Лист1 - Tаблица 1 - Tаблица 1'!#REF!</f>
        <v>#REF!</v>
      </c>
      <c r="D228" s="72">
        <v>2</v>
      </c>
      <c r="E228" s="72">
        <v>1000000</v>
      </c>
      <c r="F228" s="77" t="e">
        <f>'Лист1 - Tаблица 1 - Tаблица 1'!#REF!</f>
        <v>#REF!</v>
      </c>
      <c r="G228" s="78"/>
      <c r="H228" s="78"/>
      <c r="I228" s="78"/>
      <c r="J228" s="78"/>
      <c r="K228" s="79"/>
    </row>
    <row r="229" spans="1:11" ht="19.5" customHeight="1">
      <c r="A229" s="71" t="e">
        <f>'Лист1 - Tаблица 1 - Tаблица 1'!#REF!</f>
        <v>#REF!</v>
      </c>
      <c r="B229" s="72" t="e">
        <f>'Лист1 - Tаблица 1 - Tаблица 1'!#REF!</f>
        <v>#REF!</v>
      </c>
      <c r="C229" s="72" t="e">
        <f>'Лист1 - Tаблица 1 - Tаблица 1'!#REF!</f>
        <v>#REF!</v>
      </c>
      <c r="D229" s="72">
        <v>3</v>
      </c>
      <c r="E229" s="72">
        <f>'Лист1 - Tаблица 1 - Tаблица 1'!$E$4</f>
        <v>10000</v>
      </c>
      <c r="F229" s="77" t="e">
        <f>'Лист1 - Tаблица 1 - Tаблица 1'!#REF!</f>
        <v>#REF!</v>
      </c>
      <c r="G229" s="78"/>
      <c r="H229" s="78"/>
      <c r="I229" s="78"/>
      <c r="J229" s="78"/>
      <c r="K229" s="79"/>
    </row>
    <row r="230" spans="1:11" ht="19.5" customHeight="1">
      <c r="A230" s="71" t="e">
        <f>'Лист1 - Tаблица 1 - Tаблица 1'!#REF!</f>
        <v>#REF!</v>
      </c>
      <c r="B230" s="72" t="e">
        <f>'Лист1 - Tаблица 1 - Tаблица 1'!#REF!</f>
        <v>#REF!</v>
      </c>
      <c r="C230" s="72" t="e">
        <f>'Лист1 - Tаблица 1 - Tаблица 1'!#REF!</f>
        <v>#REF!</v>
      </c>
      <c r="D230" s="72">
        <v>3</v>
      </c>
      <c r="E230" s="72">
        <f>'Лист1 - Tаблица 1 - Tаблица 1'!$I$4</f>
        <v>20000</v>
      </c>
      <c r="F230" s="77" t="e">
        <f>'Лист1 - Tаблица 1 - Tаблица 1'!#REF!</f>
        <v>#REF!</v>
      </c>
      <c r="G230" s="78"/>
      <c r="H230" s="78"/>
      <c r="I230" s="78"/>
      <c r="J230" s="78"/>
      <c r="K230" s="79"/>
    </row>
    <row r="231" spans="1:11" ht="19.5" customHeight="1">
      <c r="A231" s="71" t="e">
        <f>'Лист1 - Tаблица 1 - Tаблица 1'!#REF!</f>
        <v>#REF!</v>
      </c>
      <c r="B231" s="72" t="e">
        <f>'Лист1 - Tаблица 1 - Tаблица 1'!#REF!</f>
        <v>#REF!</v>
      </c>
      <c r="C231" s="72" t="e">
        <f>'Лист1 - Tаблица 1 - Tаблица 1'!#REF!</f>
        <v>#REF!</v>
      </c>
      <c r="D231" s="72">
        <v>3</v>
      </c>
      <c r="E231" s="72">
        <f>'Лист1 - Tаблица 1 - Tаблица 1'!$M$4</f>
        <v>30000</v>
      </c>
      <c r="F231" s="77" t="e">
        <f>'Лист1 - Tаблица 1 - Tаблица 1'!#REF!</f>
        <v>#REF!</v>
      </c>
      <c r="G231" s="78"/>
      <c r="H231" s="78"/>
      <c r="I231" s="78"/>
      <c r="J231" s="78"/>
      <c r="K231" s="79"/>
    </row>
    <row r="232" spans="1:11" ht="19.5" customHeight="1">
      <c r="A232" s="71" t="e">
        <f>'Лист1 - Tаблица 1 - Tаблица 1'!#REF!</f>
        <v>#REF!</v>
      </c>
      <c r="B232" s="72" t="e">
        <f>'Лист1 - Tаблица 1 - Tаблица 1'!#REF!</f>
        <v>#REF!</v>
      </c>
      <c r="C232" s="72" t="e">
        <f>'Лист1 - Tаблица 1 - Tаблица 1'!#REF!</f>
        <v>#REF!</v>
      </c>
      <c r="D232" s="72">
        <v>3</v>
      </c>
      <c r="E232" s="72">
        <f>'Лист1 - Tаблица 1 - Tаблица 1'!$Q$4</f>
        <v>50000</v>
      </c>
      <c r="F232" s="77" t="e">
        <f>'Лист1 - Tаблица 1 - Tаблица 1'!#REF!</f>
        <v>#REF!</v>
      </c>
      <c r="G232" s="78"/>
      <c r="H232" s="78"/>
      <c r="I232" s="78"/>
      <c r="J232" s="78"/>
      <c r="K232" s="79"/>
    </row>
    <row r="233" spans="1:11" ht="19.5" customHeight="1">
      <c r="A233" s="71" t="e">
        <f>'Лист1 - Tаблица 1 - Tаблица 1'!#REF!</f>
        <v>#REF!</v>
      </c>
      <c r="B233" s="72" t="e">
        <f>'Лист1 - Tаблица 1 - Tаблица 1'!#REF!</f>
        <v>#REF!</v>
      </c>
      <c r="C233" s="72" t="e">
        <f>'Лист1 - Tаблица 1 - Tаблица 1'!#REF!</f>
        <v>#REF!</v>
      </c>
      <c r="D233" s="72">
        <v>3</v>
      </c>
      <c r="E233" s="72">
        <v>100000</v>
      </c>
      <c r="F233" s="77" t="e">
        <f>'Лист1 - Tаблица 1 - Tаблица 1'!#REF!</f>
        <v>#REF!</v>
      </c>
      <c r="G233" s="78"/>
      <c r="H233" s="78"/>
      <c r="I233" s="78"/>
      <c r="J233" s="78"/>
      <c r="K233" s="79"/>
    </row>
    <row r="234" spans="1:11" ht="19.5" customHeight="1">
      <c r="A234" s="71" t="e">
        <f>'Лист1 - Tаблица 1 - Tаблица 1'!#REF!</f>
        <v>#REF!</v>
      </c>
      <c r="B234" s="72" t="e">
        <f>'Лист1 - Tаблица 1 - Tаблица 1'!#REF!</f>
        <v>#REF!</v>
      </c>
      <c r="C234" s="72" t="e">
        <f>'Лист1 - Tаблица 1 - Tаблица 1'!#REF!</f>
        <v>#REF!</v>
      </c>
      <c r="D234" s="72">
        <v>3</v>
      </c>
      <c r="E234" s="72">
        <v>1000000</v>
      </c>
      <c r="F234" s="77" t="e">
        <f>'Лист1 - Tаблица 1 - Tаблица 1'!#REF!</f>
        <v>#REF!</v>
      </c>
      <c r="G234" s="78"/>
      <c r="H234" s="78"/>
      <c r="I234" s="78"/>
      <c r="J234" s="78"/>
      <c r="K234" s="79"/>
    </row>
    <row r="235" spans="1:11" ht="19.5" customHeight="1">
      <c r="A235" s="71" t="e">
        <f>'Лист1 - Tаблица 1 - Tаблица 1'!#REF!</f>
        <v>#REF!</v>
      </c>
      <c r="B235" s="72" t="e">
        <f>'Лист1 - Tаблица 1 - Tаблица 1'!#REF!</f>
        <v>#REF!</v>
      </c>
      <c r="C235" s="72" t="e">
        <f>'Лист1 - Tаблица 1 - Tаблица 1'!#REF!</f>
        <v>#REF!</v>
      </c>
      <c r="D235" s="72">
        <v>4</v>
      </c>
      <c r="E235" s="72">
        <f>'Лист1 - Tаблица 1 - Tаблица 1'!$E$4</f>
        <v>10000</v>
      </c>
      <c r="F235" s="77" t="e">
        <f>'Лист1 - Tаблица 1 - Tаблица 1'!#REF!</f>
        <v>#REF!</v>
      </c>
      <c r="G235" s="78"/>
      <c r="H235" s="78"/>
      <c r="I235" s="78"/>
      <c r="J235" s="78"/>
      <c r="K235" s="79"/>
    </row>
    <row r="236" spans="1:11" ht="19.5" customHeight="1">
      <c r="A236" s="71" t="e">
        <f>'Лист1 - Tаблица 1 - Tаблица 1'!#REF!</f>
        <v>#REF!</v>
      </c>
      <c r="B236" s="72" t="e">
        <f>'Лист1 - Tаблица 1 - Tаблица 1'!#REF!</f>
        <v>#REF!</v>
      </c>
      <c r="C236" s="72" t="e">
        <f>'Лист1 - Tаблица 1 - Tаблица 1'!#REF!</f>
        <v>#REF!</v>
      </c>
      <c r="D236" s="72">
        <v>4</v>
      </c>
      <c r="E236" s="72">
        <f>'Лист1 - Tаблица 1 - Tаблица 1'!$I$4</f>
        <v>20000</v>
      </c>
      <c r="F236" s="77" t="e">
        <f>'Лист1 - Tаблица 1 - Tаблица 1'!#REF!</f>
        <v>#REF!</v>
      </c>
      <c r="G236" s="78"/>
      <c r="H236" s="78"/>
      <c r="I236" s="78"/>
      <c r="J236" s="78"/>
      <c r="K236" s="79"/>
    </row>
    <row r="237" spans="1:11" ht="19.5" customHeight="1">
      <c r="A237" s="71" t="e">
        <f>'Лист1 - Tаблица 1 - Tаблица 1'!#REF!</f>
        <v>#REF!</v>
      </c>
      <c r="B237" s="72" t="e">
        <f>'Лист1 - Tаблица 1 - Tаблица 1'!#REF!</f>
        <v>#REF!</v>
      </c>
      <c r="C237" s="72" t="e">
        <f>'Лист1 - Tаблица 1 - Tаблица 1'!#REF!</f>
        <v>#REF!</v>
      </c>
      <c r="D237" s="72">
        <v>4</v>
      </c>
      <c r="E237" s="72">
        <f>'Лист1 - Tаблица 1 - Tаблица 1'!$M$4</f>
        <v>30000</v>
      </c>
      <c r="F237" s="77" t="e">
        <f>'Лист1 - Tаблица 1 - Tаблица 1'!#REF!</f>
        <v>#REF!</v>
      </c>
      <c r="G237" s="78"/>
      <c r="H237" s="78"/>
      <c r="I237" s="78"/>
      <c r="J237" s="78"/>
      <c r="K237" s="79"/>
    </row>
    <row r="238" spans="1:11" ht="19.5" customHeight="1">
      <c r="A238" s="71" t="e">
        <f>'Лист1 - Tаблица 1 - Tаблица 1'!#REF!</f>
        <v>#REF!</v>
      </c>
      <c r="B238" s="72" t="e">
        <f>'Лист1 - Tаблица 1 - Tаблица 1'!#REF!</f>
        <v>#REF!</v>
      </c>
      <c r="C238" s="72" t="e">
        <f>'Лист1 - Tаблица 1 - Tаблица 1'!#REF!</f>
        <v>#REF!</v>
      </c>
      <c r="D238" s="72">
        <v>4</v>
      </c>
      <c r="E238" s="72">
        <f>'Лист1 - Tаблица 1 - Tаблица 1'!$Q$4</f>
        <v>50000</v>
      </c>
      <c r="F238" s="77" t="e">
        <f>'Лист1 - Tаблица 1 - Tаблица 1'!#REF!</f>
        <v>#REF!</v>
      </c>
      <c r="G238" s="78"/>
      <c r="H238" s="78"/>
      <c r="I238" s="78"/>
      <c r="J238" s="78"/>
      <c r="K238" s="79"/>
    </row>
    <row r="239" spans="1:11" ht="19.5" customHeight="1">
      <c r="A239" s="71" t="e">
        <f>'Лист1 - Tаблица 1 - Tаблица 1'!#REF!</f>
        <v>#REF!</v>
      </c>
      <c r="B239" s="72" t="e">
        <f>'Лист1 - Tаблица 1 - Tаблица 1'!#REF!</f>
        <v>#REF!</v>
      </c>
      <c r="C239" s="72" t="e">
        <f>'Лист1 - Tаблица 1 - Tаблица 1'!#REF!</f>
        <v>#REF!</v>
      </c>
      <c r="D239" s="72">
        <v>4</v>
      </c>
      <c r="E239" s="72">
        <v>100000</v>
      </c>
      <c r="F239" s="77" t="e">
        <f>'Лист1 - Tаблица 1 - Tаблица 1'!#REF!</f>
        <v>#REF!</v>
      </c>
      <c r="G239" s="78"/>
      <c r="H239" s="78"/>
      <c r="I239" s="78"/>
      <c r="J239" s="78"/>
      <c r="K239" s="79"/>
    </row>
    <row r="240" spans="1:11" ht="19.5" customHeight="1">
      <c r="A240" s="71" t="e">
        <f>'Лист1 - Tаблица 1 - Tаблица 1'!#REF!</f>
        <v>#REF!</v>
      </c>
      <c r="B240" s="72" t="e">
        <f>'Лист1 - Tаблица 1 - Tаблица 1'!#REF!</f>
        <v>#REF!</v>
      </c>
      <c r="C240" s="63" t="e">
        <f>'Лист1 - Tаблица 1 - Tаблица 1'!#REF!</f>
        <v>#REF!</v>
      </c>
      <c r="D240" s="72">
        <v>4</v>
      </c>
      <c r="E240" s="72">
        <v>1000000</v>
      </c>
      <c r="F240" s="77" t="e">
        <f>'Лист1 - Tаблица 1 - Tаблица 1'!#REF!</f>
        <v>#REF!</v>
      </c>
      <c r="G240" s="78"/>
      <c r="H240" s="78"/>
      <c r="I240" s="78"/>
      <c r="J240" s="78"/>
      <c r="K240" s="79"/>
    </row>
    <row r="241" spans="1:11" ht="19.5" customHeight="1">
      <c r="A241" s="71" t="e">
        <f>'Лист1 - Tаблица 1 - Tаблица 1'!#REF!</f>
        <v>#REF!</v>
      </c>
      <c r="B241" s="72" t="e">
        <f>'Лист1 - Tаблица 1 - Tаблица 1'!#REF!</f>
        <v>#REF!</v>
      </c>
      <c r="C241" s="66">
        <f>'Лист1 - Tаблица 1 - Tаблица 1'!$D$8</f>
        <v>25</v>
      </c>
      <c r="D241" s="63">
        <v>1</v>
      </c>
      <c r="E241" s="72">
        <f>'Лист1 - Tаблица 1 - Tаблица 1'!$E$4</f>
        <v>10000</v>
      </c>
      <c r="F241" s="77">
        <f>'Лист1 - Tаблица 1 - Tаблица 1'!E8</f>
        <v>0.95</v>
      </c>
      <c r="G241" s="78"/>
      <c r="H241" s="78"/>
      <c r="I241" s="78"/>
      <c r="J241" s="78"/>
      <c r="K241" s="79"/>
    </row>
    <row r="242" spans="1:11" ht="19.5" customHeight="1">
      <c r="A242" s="71" t="e">
        <f>'Лист1 - Tаблица 1 - Tаблица 1'!#REF!</f>
        <v>#REF!</v>
      </c>
      <c r="B242" s="72" t="e">
        <f>'Лист1 - Tаблица 1 - Tаблица 1'!#REF!</f>
        <v>#REF!</v>
      </c>
      <c r="C242" s="66">
        <f>'Лист1 - Tаблица 1 - Tаблица 1'!$D$8</f>
        <v>25</v>
      </c>
      <c r="D242" s="66">
        <v>1</v>
      </c>
      <c r="E242" s="72">
        <f>'Лист1 - Tаблица 1 - Tаблица 1'!$I$4</f>
        <v>20000</v>
      </c>
      <c r="F242" s="77">
        <f>'Лист1 - Tаблица 1 - Tаблица 1'!I8</f>
        <v>0.9119999999999999</v>
      </c>
      <c r="G242" s="78"/>
      <c r="H242" s="78"/>
      <c r="I242" s="78"/>
      <c r="J242" s="78"/>
      <c r="K242" s="79"/>
    </row>
    <row r="243" spans="1:11" ht="19.5" customHeight="1">
      <c r="A243" s="71" t="e">
        <f>'Лист1 - Tаблица 1 - Tаблица 1'!#REF!</f>
        <v>#REF!</v>
      </c>
      <c r="B243" s="72" t="e">
        <f>'Лист1 - Tаблица 1 - Tаблица 1'!#REF!</f>
        <v>#REF!</v>
      </c>
      <c r="C243" s="66">
        <f>'Лист1 - Tаблица 1 - Tаблица 1'!$D$8</f>
        <v>25</v>
      </c>
      <c r="D243" s="66">
        <v>1</v>
      </c>
      <c r="E243" s="72">
        <f>'Лист1 - Tаблица 1 - Tаблица 1'!$M$4</f>
        <v>30000</v>
      </c>
      <c r="F243" s="77">
        <f>'Лист1 - Tаблица 1 - Tаблица 1'!M8</f>
        <v>0.8360000000000001</v>
      </c>
      <c r="G243" s="78"/>
      <c r="H243" s="78"/>
      <c r="I243" s="78"/>
      <c r="J243" s="78"/>
      <c r="K243" s="79"/>
    </row>
    <row r="244" spans="1:11" ht="19.5" customHeight="1">
      <c r="A244" s="71" t="e">
        <f>'Лист1 - Tаблица 1 - Tаблица 1'!#REF!</f>
        <v>#REF!</v>
      </c>
      <c r="B244" s="72" t="e">
        <f>'Лист1 - Tаблица 1 - Tаблица 1'!#REF!</f>
        <v>#REF!</v>
      </c>
      <c r="C244" s="66">
        <f>'Лист1 - Tаблица 1 - Tаблица 1'!$D$8</f>
        <v>25</v>
      </c>
      <c r="D244" s="66">
        <v>1</v>
      </c>
      <c r="E244" s="72">
        <f>'Лист1 - Tаблица 1 - Tаблица 1'!$Q$4</f>
        <v>50000</v>
      </c>
      <c r="F244" s="77">
        <f>'Лист1 - Tаблица 1 - Tаблица 1'!Q8</f>
        <v>0.798</v>
      </c>
      <c r="G244" s="78"/>
      <c r="H244" s="78"/>
      <c r="I244" s="78"/>
      <c r="J244" s="78"/>
      <c r="K244" s="79"/>
    </row>
    <row r="245" spans="1:11" ht="19.5" customHeight="1">
      <c r="A245" s="71" t="e">
        <f>'Лист1 - Tаблица 1 - Tаблица 1'!#REF!</f>
        <v>#REF!</v>
      </c>
      <c r="B245" s="72" t="e">
        <f>'Лист1 - Tаблица 1 - Tаблица 1'!#REF!</f>
        <v>#REF!</v>
      </c>
      <c r="C245" s="66">
        <f>'Лист1 - Tаблица 1 - Tаблица 1'!$D$8</f>
        <v>25</v>
      </c>
      <c r="D245" s="66">
        <v>1</v>
      </c>
      <c r="E245" s="72">
        <v>100000</v>
      </c>
      <c r="F245" s="77">
        <f>'Лист1 - Tаблица 1 - Tаблица 1'!U8</f>
        <v>0.7220000000000001</v>
      </c>
      <c r="G245" s="78"/>
      <c r="H245" s="78"/>
      <c r="I245" s="78"/>
      <c r="J245" s="78"/>
      <c r="K245" s="79"/>
    </row>
    <row r="246" spans="1:11" ht="19.5" customHeight="1">
      <c r="A246" s="71" t="e">
        <f>'Лист1 - Tаблица 1 - Tаблица 1'!#REF!</f>
        <v>#REF!</v>
      </c>
      <c r="B246" s="72" t="e">
        <f>'Лист1 - Tаблица 1 - Tаблица 1'!#REF!</f>
        <v>#REF!</v>
      </c>
      <c r="C246" s="66">
        <f>'Лист1 - Tаблица 1 - Tаблица 1'!$D$8</f>
        <v>25</v>
      </c>
      <c r="D246" s="69">
        <v>1</v>
      </c>
      <c r="E246" s="72">
        <v>1000000</v>
      </c>
      <c r="F246" s="77">
        <f>'Лист1 - Tаблица 1 - Tаблица 1'!U8</f>
        <v>0.7220000000000001</v>
      </c>
      <c r="G246" s="78"/>
      <c r="H246" s="78"/>
      <c r="I246" s="78"/>
      <c r="J246" s="78"/>
      <c r="K246" s="79"/>
    </row>
    <row r="247" spans="1:11" ht="19.5" customHeight="1">
      <c r="A247" s="71" t="e">
        <f>'Лист1 - Tаблица 1 - Tаблица 1'!#REF!</f>
        <v>#REF!</v>
      </c>
      <c r="B247" s="72" t="e">
        <f>'Лист1 - Tаблица 1 - Tаблица 1'!#REF!</f>
        <v>#REF!</v>
      </c>
      <c r="C247" s="66">
        <f>'Лист1 - Tаблица 1 - Tаблица 1'!$D$8</f>
        <v>25</v>
      </c>
      <c r="D247" s="72">
        <v>2</v>
      </c>
      <c r="E247" s="72">
        <f>'Лист1 - Tаблица 1 - Tаблица 1'!$E$4</f>
        <v>10000</v>
      </c>
      <c r="F247" s="77">
        <f>'Лист1 - Tаблица 1 - Tаблица 1'!F8</f>
        <v>1.026</v>
      </c>
      <c r="G247" s="78"/>
      <c r="H247" s="78"/>
      <c r="I247" s="78"/>
      <c r="J247" s="78"/>
      <c r="K247" s="79"/>
    </row>
    <row r="248" spans="1:11" ht="19.5" customHeight="1">
      <c r="A248" s="71" t="e">
        <f>'Лист1 - Tаблица 1 - Tаблица 1'!#REF!</f>
        <v>#REF!</v>
      </c>
      <c r="B248" s="72" t="e">
        <f>'Лист1 - Tаблица 1 - Tаблица 1'!#REF!</f>
        <v>#REF!</v>
      </c>
      <c r="C248" s="66">
        <f>'Лист1 - Tаблица 1 - Tаблица 1'!$D$8</f>
        <v>25</v>
      </c>
      <c r="D248" s="72">
        <v>2</v>
      </c>
      <c r="E248" s="72">
        <f>'Лист1 - Tаблица 1 - Tаблица 1'!$I$4</f>
        <v>20000</v>
      </c>
      <c r="F248" s="77">
        <f>'Лист1 - Tаблица 1 - Tаблица 1'!J8</f>
        <v>0.98496</v>
      </c>
      <c r="G248" s="78"/>
      <c r="H248" s="78"/>
      <c r="I248" s="78"/>
      <c r="J248" s="78"/>
      <c r="K248" s="79"/>
    </row>
    <row r="249" spans="1:11" ht="19.5" customHeight="1">
      <c r="A249" s="71" t="e">
        <f>'Лист1 - Tаблица 1 - Tаблица 1'!#REF!</f>
        <v>#REF!</v>
      </c>
      <c r="B249" s="72" t="e">
        <f>'Лист1 - Tаблица 1 - Tаблица 1'!#REF!</f>
        <v>#REF!</v>
      </c>
      <c r="C249" s="66">
        <f>'Лист1 - Tаблица 1 - Tаблица 1'!$D$8</f>
        <v>25</v>
      </c>
      <c r="D249" s="72">
        <v>2</v>
      </c>
      <c r="E249" s="72">
        <f>'Лист1 - Tаблица 1 - Tаблица 1'!$M$4</f>
        <v>30000</v>
      </c>
      <c r="F249" s="77">
        <f>'Лист1 - Tаблица 1 - Tаблица 1'!N8</f>
        <v>0.9028800000000001</v>
      </c>
      <c r="G249" s="78"/>
      <c r="H249" s="78"/>
      <c r="I249" s="78"/>
      <c r="J249" s="78"/>
      <c r="K249" s="79"/>
    </row>
    <row r="250" spans="1:11" ht="19.5" customHeight="1">
      <c r="A250" s="71" t="e">
        <f>'Лист1 - Tаблица 1 - Tаблица 1'!#REF!</f>
        <v>#REF!</v>
      </c>
      <c r="B250" s="72" t="e">
        <f>'Лист1 - Tаблица 1 - Tаблица 1'!#REF!</f>
        <v>#REF!</v>
      </c>
      <c r="C250" s="66">
        <f>'Лист1 - Tаблица 1 - Tаблица 1'!$D$8</f>
        <v>25</v>
      </c>
      <c r="D250" s="72">
        <v>2</v>
      </c>
      <c r="E250" s="72">
        <f>'Лист1 - Tаблица 1 - Tаблица 1'!$Q$4</f>
        <v>50000</v>
      </c>
      <c r="F250" s="77">
        <f>'Лист1 - Tаблица 1 - Tаблица 1'!R8</f>
        <v>0.86184</v>
      </c>
      <c r="G250" s="78"/>
      <c r="H250" s="78"/>
      <c r="I250" s="78"/>
      <c r="J250" s="78"/>
      <c r="K250" s="79"/>
    </row>
    <row r="251" spans="1:11" ht="19.5" customHeight="1">
      <c r="A251" s="71" t="e">
        <f>'Лист1 - Tаблица 1 - Tаблица 1'!#REF!</f>
        <v>#REF!</v>
      </c>
      <c r="B251" s="72" t="e">
        <f>'Лист1 - Tаблица 1 - Tаблица 1'!#REF!</f>
        <v>#REF!</v>
      </c>
      <c r="C251" s="66">
        <f>'Лист1 - Tаблица 1 - Tаблица 1'!$D$8</f>
        <v>25</v>
      </c>
      <c r="D251" s="72">
        <v>2</v>
      </c>
      <c r="E251" s="72">
        <v>100000</v>
      </c>
      <c r="F251" s="77">
        <f>'Лист1 - Tаблица 1 - Tаблица 1'!V8</f>
        <v>0.7797600000000001</v>
      </c>
      <c r="G251" s="78"/>
      <c r="H251" s="78"/>
      <c r="I251" s="78"/>
      <c r="J251" s="78"/>
      <c r="K251" s="79"/>
    </row>
    <row r="252" spans="1:11" ht="19.5" customHeight="1">
      <c r="A252" s="71" t="e">
        <f>'Лист1 - Tаблица 1 - Tаблица 1'!#REF!</f>
        <v>#REF!</v>
      </c>
      <c r="B252" s="72" t="e">
        <f>'Лист1 - Tаблица 1 - Tаблица 1'!#REF!</f>
        <v>#REF!</v>
      </c>
      <c r="C252" s="66">
        <f>'Лист1 - Tаблица 1 - Tаблица 1'!$D$8</f>
        <v>25</v>
      </c>
      <c r="D252" s="72">
        <v>2</v>
      </c>
      <c r="E252" s="72">
        <v>1000000</v>
      </c>
      <c r="F252" s="77">
        <f>'Лист1 - Tаблица 1 - Tаблица 1'!V8</f>
        <v>0.7797600000000001</v>
      </c>
      <c r="G252" s="78"/>
      <c r="H252" s="78"/>
      <c r="I252" s="78"/>
      <c r="J252" s="78"/>
      <c r="K252" s="79"/>
    </row>
    <row r="253" spans="1:11" ht="19.5" customHeight="1">
      <c r="A253" s="71" t="e">
        <f>'Лист1 - Tаблица 1 - Tаблица 1'!#REF!</f>
        <v>#REF!</v>
      </c>
      <c r="B253" s="72" t="e">
        <f>'Лист1 - Tаблица 1 - Tаблица 1'!#REF!</f>
        <v>#REF!</v>
      </c>
      <c r="C253" s="66">
        <f>'Лист1 - Tаблица 1 - Tаблица 1'!$D$8</f>
        <v>25</v>
      </c>
      <c r="D253" s="72">
        <v>3</v>
      </c>
      <c r="E253" s="72">
        <f>'Лист1 - Tаблица 1 - Tаблица 1'!$E$4</f>
        <v>10000</v>
      </c>
      <c r="F253" s="77">
        <f>'Лист1 - Tаблица 1 - Tаблица 1'!G8</f>
        <v>1.1019999999999999</v>
      </c>
      <c r="G253" s="78"/>
      <c r="H253" s="78"/>
      <c r="I253" s="78"/>
      <c r="J253" s="78"/>
      <c r="K253" s="79"/>
    </row>
    <row r="254" spans="1:11" ht="19.5" customHeight="1">
      <c r="A254" s="71" t="e">
        <f>'Лист1 - Tаблица 1 - Tаблица 1'!#REF!</f>
        <v>#REF!</v>
      </c>
      <c r="B254" s="72" t="e">
        <f>'Лист1 - Tаблица 1 - Tаблица 1'!#REF!</f>
        <v>#REF!</v>
      </c>
      <c r="C254" s="66">
        <f>'Лист1 - Tаблица 1 - Tаблица 1'!$D$8</f>
        <v>25</v>
      </c>
      <c r="D254" s="72">
        <v>3</v>
      </c>
      <c r="E254" s="72">
        <f>'Лист1 - Tаблица 1 - Tаблица 1'!$I$4</f>
        <v>20000</v>
      </c>
      <c r="F254" s="77">
        <f>'Лист1 - Tаблица 1 - Tаблица 1'!K8</f>
        <v>1.05792</v>
      </c>
      <c r="G254" s="78"/>
      <c r="H254" s="78"/>
      <c r="I254" s="78"/>
      <c r="J254" s="78"/>
      <c r="K254" s="79"/>
    </row>
    <row r="255" spans="1:11" ht="19.5" customHeight="1">
      <c r="A255" s="71" t="e">
        <f>'Лист1 - Tаблица 1 - Tаблица 1'!#REF!</f>
        <v>#REF!</v>
      </c>
      <c r="B255" s="72" t="e">
        <f>'Лист1 - Tаблица 1 - Tаблица 1'!#REF!</f>
        <v>#REF!</v>
      </c>
      <c r="C255" s="66">
        <f>'Лист1 - Tаблица 1 - Tаблица 1'!$D$8</f>
        <v>25</v>
      </c>
      <c r="D255" s="72">
        <v>3</v>
      </c>
      <c r="E255" s="72">
        <f>'Лист1 - Tаблица 1 - Tаблица 1'!$M$4</f>
        <v>30000</v>
      </c>
      <c r="F255" s="77">
        <f>'Лист1 - Tаблица 1 - Tаблица 1'!O8</f>
        <v>0.9697600000000001</v>
      </c>
      <c r="G255" s="78"/>
      <c r="H255" s="78"/>
      <c r="I255" s="78"/>
      <c r="J255" s="78"/>
      <c r="K255" s="79"/>
    </row>
    <row r="256" spans="1:11" ht="19.5" customHeight="1">
      <c r="A256" s="71" t="e">
        <f>'Лист1 - Tаблица 1 - Tаблица 1'!#REF!</f>
        <v>#REF!</v>
      </c>
      <c r="B256" s="72" t="e">
        <f>'Лист1 - Tаблица 1 - Tаблица 1'!#REF!</f>
        <v>#REF!</v>
      </c>
      <c r="C256" s="66">
        <f>'Лист1 - Tаблица 1 - Tаблица 1'!$D$8</f>
        <v>25</v>
      </c>
      <c r="D256" s="72">
        <v>3</v>
      </c>
      <c r="E256" s="72">
        <f>'Лист1 - Tаблица 1 - Tаблица 1'!$Q$4</f>
        <v>50000</v>
      </c>
      <c r="F256" s="77">
        <f>'Лист1 - Tаблица 1 - Tаблица 1'!S8</f>
        <v>0.9256800000000001</v>
      </c>
      <c r="G256" s="78"/>
      <c r="H256" s="78"/>
      <c r="I256" s="78"/>
      <c r="J256" s="78"/>
      <c r="K256" s="79"/>
    </row>
    <row r="257" spans="1:11" ht="19.5" customHeight="1">
      <c r="A257" s="71" t="e">
        <f>'Лист1 - Tаблица 1 - Tаблица 1'!#REF!</f>
        <v>#REF!</v>
      </c>
      <c r="B257" s="72" t="e">
        <f>'Лист1 - Tаблица 1 - Tаблица 1'!#REF!</f>
        <v>#REF!</v>
      </c>
      <c r="C257" s="66">
        <f>'Лист1 - Tаблица 1 - Tаблица 1'!$D$8</f>
        <v>25</v>
      </c>
      <c r="D257" s="72">
        <v>3</v>
      </c>
      <c r="E257" s="72">
        <v>100000</v>
      </c>
      <c r="F257" s="77">
        <f>'Лист1 - Tаблица 1 - Tаблица 1'!W8</f>
        <v>0.83752</v>
      </c>
      <c r="G257" s="78"/>
      <c r="H257" s="78"/>
      <c r="I257" s="78"/>
      <c r="J257" s="78"/>
      <c r="K257" s="79"/>
    </row>
    <row r="258" spans="1:11" ht="19.5" customHeight="1">
      <c r="A258" s="71" t="e">
        <f>'Лист1 - Tаблица 1 - Tаблица 1'!#REF!</f>
        <v>#REF!</v>
      </c>
      <c r="B258" s="72" t="e">
        <f>'Лист1 - Tаблица 1 - Tаблица 1'!#REF!</f>
        <v>#REF!</v>
      </c>
      <c r="C258" s="66">
        <f>'Лист1 - Tаблица 1 - Tаблица 1'!$D$8</f>
        <v>25</v>
      </c>
      <c r="D258" s="72">
        <v>3</v>
      </c>
      <c r="E258" s="72">
        <v>1000000</v>
      </c>
      <c r="F258" s="77">
        <f>'Лист1 - Tаблица 1 - Tаблица 1'!W8</f>
        <v>0.83752</v>
      </c>
      <c r="G258" s="78"/>
      <c r="H258" s="78"/>
      <c r="I258" s="78"/>
      <c r="J258" s="78"/>
      <c r="K258" s="79"/>
    </row>
    <row r="259" spans="1:11" ht="19.5" customHeight="1">
      <c r="A259" s="71" t="e">
        <f>'Лист1 - Tаблица 1 - Tаблица 1'!#REF!</f>
        <v>#REF!</v>
      </c>
      <c r="B259" s="72" t="e">
        <f>'Лист1 - Tаблица 1 - Tаблица 1'!#REF!</f>
        <v>#REF!</v>
      </c>
      <c r="C259" s="66">
        <f>'Лист1 - Tаблица 1 - Tаблица 1'!$D$8</f>
        <v>25</v>
      </c>
      <c r="D259" s="72">
        <v>4</v>
      </c>
      <c r="E259" s="72">
        <f>'Лист1 - Tаблица 1 - Tаблица 1'!$E$4</f>
        <v>10000</v>
      </c>
      <c r="F259" s="77">
        <f>'Лист1 - Tаблица 1 - Tаблица 1'!H8</f>
        <v>1.254</v>
      </c>
      <c r="G259" s="78"/>
      <c r="H259" s="78"/>
      <c r="I259" s="78"/>
      <c r="J259" s="78"/>
      <c r="K259" s="79"/>
    </row>
    <row r="260" spans="1:11" ht="19.5" customHeight="1">
      <c r="A260" s="71" t="e">
        <f>'Лист1 - Tаблица 1 - Tаблица 1'!#REF!</f>
        <v>#REF!</v>
      </c>
      <c r="B260" s="72" t="e">
        <f>'Лист1 - Tаблица 1 - Tаблица 1'!#REF!</f>
        <v>#REF!</v>
      </c>
      <c r="C260" s="66">
        <f>'Лист1 - Tаблица 1 - Tаблица 1'!$D$8</f>
        <v>25</v>
      </c>
      <c r="D260" s="72">
        <v>4</v>
      </c>
      <c r="E260" s="72">
        <f>'Лист1 - Tаблица 1 - Tаблица 1'!$I$4</f>
        <v>20000</v>
      </c>
      <c r="F260" s="77">
        <f>'Лист1 - Tаблица 1 - Tаблица 1'!L8</f>
        <v>1.20384</v>
      </c>
      <c r="G260" s="78"/>
      <c r="H260" s="78"/>
      <c r="I260" s="78"/>
      <c r="J260" s="78"/>
      <c r="K260" s="79"/>
    </row>
    <row r="261" spans="1:11" ht="19.5" customHeight="1">
      <c r="A261" s="71" t="e">
        <f>'Лист1 - Tаблица 1 - Tаблица 1'!#REF!</f>
        <v>#REF!</v>
      </c>
      <c r="B261" s="72" t="e">
        <f>'Лист1 - Tаблица 1 - Tаблица 1'!#REF!</f>
        <v>#REF!</v>
      </c>
      <c r="C261" s="66">
        <f>'Лист1 - Tаблица 1 - Tаблица 1'!$D$8</f>
        <v>25</v>
      </c>
      <c r="D261" s="72">
        <v>4</v>
      </c>
      <c r="E261" s="72">
        <f>'Лист1 - Tаблица 1 - Tаблица 1'!$M$4</f>
        <v>30000</v>
      </c>
      <c r="F261" s="77">
        <f>'Лист1 - Tаблица 1 - Tаблица 1'!P8</f>
        <v>1.10352</v>
      </c>
      <c r="G261" s="78"/>
      <c r="H261" s="78"/>
      <c r="I261" s="78"/>
      <c r="J261" s="78"/>
      <c r="K261" s="79"/>
    </row>
    <row r="262" spans="1:11" ht="19.5" customHeight="1">
      <c r="A262" s="71" t="e">
        <f>'Лист1 - Tаблица 1 - Tаблица 1'!#REF!</f>
        <v>#REF!</v>
      </c>
      <c r="B262" s="72" t="e">
        <f>'Лист1 - Tаблица 1 - Tаблица 1'!#REF!</f>
        <v>#REF!</v>
      </c>
      <c r="C262" s="66">
        <f>'Лист1 - Tаблица 1 - Tаблица 1'!$D$8</f>
        <v>25</v>
      </c>
      <c r="D262" s="72">
        <v>4</v>
      </c>
      <c r="E262" s="72">
        <f>'Лист1 - Tаблица 1 - Tаблица 1'!$Q$4</f>
        <v>50000</v>
      </c>
      <c r="F262" s="77">
        <f>'Лист1 - Tаблица 1 - Tаблица 1'!T8</f>
        <v>1.05336</v>
      </c>
      <c r="G262" s="78"/>
      <c r="H262" s="78"/>
      <c r="I262" s="78"/>
      <c r="J262" s="78"/>
      <c r="K262" s="79"/>
    </row>
    <row r="263" spans="1:11" ht="19.5" customHeight="1">
      <c r="A263" s="71" t="e">
        <f>'Лист1 - Tаблица 1 - Tаблица 1'!#REF!</f>
        <v>#REF!</v>
      </c>
      <c r="B263" s="72" t="e">
        <f>'Лист1 - Tаблица 1 - Tаблица 1'!#REF!</f>
        <v>#REF!</v>
      </c>
      <c r="C263" s="66">
        <f>'Лист1 - Tаблица 1 - Tаблица 1'!$D$8</f>
        <v>25</v>
      </c>
      <c r="D263" s="72">
        <v>4</v>
      </c>
      <c r="E263" s="72">
        <v>100000</v>
      </c>
      <c r="F263" s="77">
        <f>'Лист1 - Tаблица 1 - Tаблица 1'!X8</f>
        <v>0.9530400000000001</v>
      </c>
      <c r="G263" s="78"/>
      <c r="H263" s="78"/>
      <c r="I263" s="78"/>
      <c r="J263" s="78"/>
      <c r="K263" s="79"/>
    </row>
    <row r="264" spans="1:11" ht="19.5" customHeight="1">
      <c r="A264" s="71" t="e">
        <f>'Лист1 - Tаблица 1 - Tаблица 1'!#REF!</f>
        <v>#REF!</v>
      </c>
      <c r="B264" s="72" t="e">
        <f>'Лист1 - Tаблица 1 - Tаблица 1'!#REF!</f>
        <v>#REF!</v>
      </c>
      <c r="C264" s="66">
        <f>'Лист1 - Tаблица 1 - Tаблица 1'!$D$8</f>
        <v>25</v>
      </c>
      <c r="D264" s="72">
        <v>4</v>
      </c>
      <c r="E264" s="72">
        <v>1000000</v>
      </c>
      <c r="F264" s="77">
        <f>'Лист1 - Tаблица 1 - Tаблица 1'!X8</f>
        <v>0.9530400000000001</v>
      </c>
      <c r="G264" s="78"/>
      <c r="H264" s="78"/>
      <c r="I264" s="78"/>
      <c r="J264" s="78"/>
      <c r="K264" s="79"/>
    </row>
    <row r="265" spans="1:11" ht="19.5" customHeight="1">
      <c r="A265" s="71" t="e">
        <f>'Лист1 - Tаблица 1 - Tаблица 1'!#REF!</f>
        <v>#REF!</v>
      </c>
      <c r="B265" s="72" t="e">
        <f>'Лист1 - Tаблица 1 - Tаблица 1'!#REF!</f>
        <v>#REF!</v>
      </c>
      <c r="C265" s="66">
        <f>'Лист1 - Tаблица 1 - Tаблица 1'!$D$9</f>
        <v>30</v>
      </c>
      <c r="D265" s="63">
        <v>1</v>
      </c>
      <c r="E265" s="72">
        <f>'Лист1 - Tаблица 1 - Tаблица 1'!$E$4</f>
        <v>10000</v>
      </c>
      <c r="F265" s="77">
        <f>'Лист1 - Tаблица 1 - Tаблица 1'!E9</f>
        <v>1.14</v>
      </c>
      <c r="G265" s="78"/>
      <c r="H265" s="78"/>
      <c r="I265" s="78"/>
      <c r="J265" s="78"/>
      <c r="K265" s="79"/>
    </row>
    <row r="266" spans="1:11" ht="19.5" customHeight="1">
      <c r="A266" s="71" t="e">
        <f>'Лист1 - Tаблица 1 - Tаблица 1'!#REF!</f>
        <v>#REF!</v>
      </c>
      <c r="B266" s="72" t="e">
        <f>'Лист1 - Tаблица 1 - Tаблица 1'!#REF!</f>
        <v>#REF!</v>
      </c>
      <c r="C266" s="66">
        <f>'Лист1 - Tаблица 1 - Tаблица 1'!$D$9</f>
        <v>30</v>
      </c>
      <c r="D266" s="66">
        <v>1</v>
      </c>
      <c r="E266" s="72">
        <f>'Лист1 - Tаблица 1 - Tаблица 1'!$I$4</f>
        <v>20000</v>
      </c>
      <c r="F266" s="77">
        <f>'Лист1 - Tаблица 1 - Tаблица 1'!I9</f>
        <v>1.0944</v>
      </c>
      <c r="G266" s="78"/>
      <c r="H266" s="78"/>
      <c r="I266" s="78"/>
      <c r="J266" s="78"/>
      <c r="K266" s="79"/>
    </row>
    <row r="267" spans="1:11" ht="19.5" customHeight="1">
      <c r="A267" s="71" t="e">
        <f>'Лист1 - Tаблица 1 - Tаблица 1'!#REF!</f>
        <v>#REF!</v>
      </c>
      <c r="B267" s="72" t="e">
        <f>'Лист1 - Tаблица 1 - Tаблица 1'!#REF!</f>
        <v>#REF!</v>
      </c>
      <c r="C267" s="66">
        <f>'Лист1 - Tаблица 1 - Tаблица 1'!$D$9</f>
        <v>30</v>
      </c>
      <c r="D267" s="66">
        <v>1</v>
      </c>
      <c r="E267" s="72">
        <f>'Лист1 - Tаблица 1 - Tаблица 1'!$M$4</f>
        <v>30000</v>
      </c>
      <c r="F267" s="77">
        <f>'Лист1 - Tаблица 1 - Tаблица 1'!M9</f>
        <v>1.0032</v>
      </c>
      <c r="G267" s="78"/>
      <c r="H267" s="78"/>
      <c r="I267" s="78"/>
      <c r="J267" s="78"/>
      <c r="K267" s="79"/>
    </row>
    <row r="268" spans="1:11" ht="19.5" customHeight="1">
      <c r="A268" s="71" t="e">
        <f>'Лист1 - Tаблица 1 - Tаблица 1'!#REF!</f>
        <v>#REF!</v>
      </c>
      <c r="B268" s="72" t="e">
        <f>'Лист1 - Tаблица 1 - Tаблица 1'!#REF!</f>
        <v>#REF!</v>
      </c>
      <c r="C268" s="66">
        <f>'Лист1 - Tаблица 1 - Tаблица 1'!$D$9</f>
        <v>30</v>
      </c>
      <c r="D268" s="66">
        <v>1</v>
      </c>
      <c r="E268" s="72">
        <f>'Лист1 - Tаблица 1 - Tаблица 1'!$Q$4</f>
        <v>50000</v>
      </c>
      <c r="F268" s="77">
        <f>'Лист1 - Tаблица 1 - Tаблица 1'!Q9</f>
        <v>0.9576000000000001</v>
      </c>
      <c r="G268" s="78"/>
      <c r="H268" s="78"/>
      <c r="I268" s="78"/>
      <c r="J268" s="78"/>
      <c r="K268" s="79"/>
    </row>
    <row r="269" spans="1:11" ht="19.5" customHeight="1">
      <c r="A269" s="71" t="e">
        <f>'Лист1 - Tаблица 1 - Tаблица 1'!#REF!</f>
        <v>#REF!</v>
      </c>
      <c r="B269" s="72" t="e">
        <f>'Лист1 - Tаблица 1 - Tаблица 1'!#REF!</f>
        <v>#REF!</v>
      </c>
      <c r="C269" s="66">
        <f>'Лист1 - Tаблица 1 - Tаблица 1'!$D$9</f>
        <v>30</v>
      </c>
      <c r="D269" s="66">
        <v>1</v>
      </c>
      <c r="E269" s="72">
        <v>100000</v>
      </c>
      <c r="F269" s="77">
        <f>'Лист1 - Tаблица 1 - Tаблица 1'!U9</f>
        <v>0.8664000000000001</v>
      </c>
      <c r="G269" s="78"/>
      <c r="H269" s="78"/>
      <c r="I269" s="78"/>
      <c r="J269" s="78"/>
      <c r="K269" s="79"/>
    </row>
    <row r="270" spans="1:11" ht="19.5" customHeight="1">
      <c r="A270" s="71" t="e">
        <f>'Лист1 - Tаблица 1 - Tаблица 1'!#REF!</f>
        <v>#REF!</v>
      </c>
      <c r="B270" s="72" t="e">
        <f>'Лист1 - Tаблица 1 - Tаблица 1'!#REF!</f>
        <v>#REF!</v>
      </c>
      <c r="C270" s="66">
        <f>'Лист1 - Tаблица 1 - Tаблица 1'!$D$9</f>
        <v>30</v>
      </c>
      <c r="D270" s="69">
        <v>1</v>
      </c>
      <c r="E270" s="72">
        <v>1000000</v>
      </c>
      <c r="F270" s="77">
        <f>'Лист1 - Tаблица 1 - Tаблица 1'!U9</f>
        <v>0.8664000000000001</v>
      </c>
      <c r="G270" s="78"/>
      <c r="H270" s="78"/>
      <c r="I270" s="78"/>
      <c r="J270" s="78"/>
      <c r="K270" s="79"/>
    </row>
    <row r="271" spans="1:11" ht="19.5" customHeight="1">
      <c r="A271" s="71" t="e">
        <f>'Лист1 - Tаблица 1 - Tаблица 1'!#REF!</f>
        <v>#REF!</v>
      </c>
      <c r="B271" s="72" t="e">
        <f>'Лист1 - Tаблица 1 - Tаблица 1'!#REF!</f>
        <v>#REF!</v>
      </c>
      <c r="C271" s="66">
        <f>'Лист1 - Tаблица 1 - Tаблица 1'!$D$9</f>
        <v>30</v>
      </c>
      <c r="D271" s="72">
        <v>2</v>
      </c>
      <c r="E271" s="72">
        <f>'Лист1 - Tаблица 1 - Tаблица 1'!$E$4</f>
        <v>10000</v>
      </c>
      <c r="F271" s="77">
        <f>'Лист1 - Tаблица 1 - Tаблица 1'!F9</f>
        <v>1.2311999999999999</v>
      </c>
      <c r="G271" s="78"/>
      <c r="H271" s="78"/>
      <c r="I271" s="78"/>
      <c r="J271" s="78"/>
      <c r="K271" s="79"/>
    </row>
    <row r="272" spans="1:11" ht="19.5" customHeight="1">
      <c r="A272" s="71" t="e">
        <f>'Лист1 - Tаблица 1 - Tаблица 1'!#REF!</f>
        <v>#REF!</v>
      </c>
      <c r="B272" s="72" t="e">
        <f>'Лист1 - Tаблица 1 - Tаблица 1'!#REF!</f>
        <v>#REF!</v>
      </c>
      <c r="C272" s="66">
        <f>'Лист1 - Tаблица 1 - Tаблица 1'!$D$9</f>
        <v>30</v>
      </c>
      <c r="D272" s="72">
        <v>2</v>
      </c>
      <c r="E272" s="72">
        <f>'Лист1 - Tаблица 1 - Tаблица 1'!$I$4</f>
        <v>20000</v>
      </c>
      <c r="F272" s="77">
        <f>'Лист1 - Tаблица 1 - Tаблица 1'!J9</f>
        <v>1.1819520000000001</v>
      </c>
      <c r="G272" s="78"/>
      <c r="H272" s="78"/>
      <c r="I272" s="78"/>
      <c r="J272" s="78"/>
      <c r="K272" s="79"/>
    </row>
    <row r="273" spans="1:11" ht="19.5" customHeight="1">
      <c r="A273" s="71" t="e">
        <f>'Лист1 - Tаблица 1 - Tаблица 1'!#REF!</f>
        <v>#REF!</v>
      </c>
      <c r="B273" s="72" t="e">
        <f>'Лист1 - Tаблица 1 - Tаблица 1'!#REF!</f>
        <v>#REF!</v>
      </c>
      <c r="C273" s="66">
        <f>'Лист1 - Tаблица 1 - Tаблица 1'!$D$9</f>
        <v>30</v>
      </c>
      <c r="D273" s="72">
        <v>2</v>
      </c>
      <c r="E273" s="72">
        <f>'Лист1 - Tаблица 1 - Tаблица 1'!$M$4</f>
        <v>30000</v>
      </c>
      <c r="F273" s="77">
        <f>'Лист1 - Tаблица 1 - Tаблица 1'!N9</f>
        <v>1.0834560000000002</v>
      </c>
      <c r="G273" s="78"/>
      <c r="H273" s="78"/>
      <c r="I273" s="78"/>
      <c r="J273" s="78"/>
      <c r="K273" s="79"/>
    </row>
    <row r="274" spans="1:11" ht="19.5" customHeight="1">
      <c r="A274" s="71" t="e">
        <f>'Лист1 - Tаблица 1 - Tаблица 1'!#REF!</f>
        <v>#REF!</v>
      </c>
      <c r="B274" s="72" t="e">
        <f>'Лист1 - Tаблица 1 - Tаблица 1'!#REF!</f>
        <v>#REF!</v>
      </c>
      <c r="C274" s="66">
        <f>'Лист1 - Tаблица 1 - Tаблица 1'!$D$9</f>
        <v>30</v>
      </c>
      <c r="D274" s="72">
        <v>2</v>
      </c>
      <c r="E274" s="72">
        <f>'Лист1 - Tаблица 1 - Tаблица 1'!$Q$4</f>
        <v>50000</v>
      </c>
      <c r="F274" s="77">
        <f>'Лист1 - Tаблица 1 - Tаблица 1'!R9</f>
        <v>1.034208</v>
      </c>
      <c r="G274" s="78"/>
      <c r="H274" s="78"/>
      <c r="I274" s="78"/>
      <c r="J274" s="78"/>
      <c r="K274" s="79"/>
    </row>
    <row r="275" spans="1:11" ht="19.5" customHeight="1">
      <c r="A275" s="71" t="e">
        <f>'Лист1 - Tаблица 1 - Tаблица 1'!#REF!</f>
        <v>#REF!</v>
      </c>
      <c r="B275" s="72" t="e">
        <f>'Лист1 - Tаблица 1 - Tаблица 1'!#REF!</f>
        <v>#REF!</v>
      </c>
      <c r="C275" s="66">
        <f>'Лист1 - Tаблица 1 - Tаблица 1'!$D$9</f>
        <v>30</v>
      </c>
      <c r="D275" s="72">
        <v>2</v>
      </c>
      <c r="E275" s="72">
        <v>100000</v>
      </c>
      <c r="F275" s="77">
        <f>'Лист1 - Tаблица 1 - Tаблица 1'!V9</f>
        <v>0.9357120000000001</v>
      </c>
      <c r="G275" s="78"/>
      <c r="H275" s="78"/>
      <c r="I275" s="78"/>
      <c r="J275" s="78"/>
      <c r="K275" s="79"/>
    </row>
    <row r="276" spans="1:11" ht="19.5" customHeight="1">
      <c r="A276" s="71" t="e">
        <f>'Лист1 - Tаблица 1 - Tаблица 1'!#REF!</f>
        <v>#REF!</v>
      </c>
      <c r="B276" s="72" t="e">
        <f>'Лист1 - Tаблица 1 - Tаблица 1'!#REF!</f>
        <v>#REF!</v>
      </c>
      <c r="C276" s="66">
        <f>'Лист1 - Tаблица 1 - Tаблица 1'!$D$9</f>
        <v>30</v>
      </c>
      <c r="D276" s="72">
        <v>2</v>
      </c>
      <c r="E276" s="72">
        <v>1000000</v>
      </c>
      <c r="F276" s="77">
        <f>'Лист1 - Tаблица 1 - Tаблица 1'!V9</f>
        <v>0.9357120000000001</v>
      </c>
      <c r="G276" s="78"/>
      <c r="H276" s="78"/>
      <c r="I276" s="78"/>
      <c r="J276" s="78"/>
      <c r="K276" s="79"/>
    </row>
    <row r="277" spans="1:11" ht="19.5" customHeight="1">
      <c r="A277" s="71" t="e">
        <f>'Лист1 - Tаблица 1 - Tаблица 1'!#REF!</f>
        <v>#REF!</v>
      </c>
      <c r="B277" s="72" t="e">
        <f>'Лист1 - Tаблица 1 - Tаблица 1'!#REF!</f>
        <v>#REF!</v>
      </c>
      <c r="C277" s="66">
        <f>'Лист1 - Tаблица 1 - Tаблица 1'!$D$9</f>
        <v>30</v>
      </c>
      <c r="D277" s="72">
        <v>3</v>
      </c>
      <c r="E277" s="72">
        <f>'Лист1 - Tаблица 1 - Tаблица 1'!$E$4</f>
        <v>10000</v>
      </c>
      <c r="F277" s="77">
        <f>'Лист1 - Tаблица 1 - Tаблица 1'!G9</f>
        <v>1.3223999999999998</v>
      </c>
      <c r="G277" s="78"/>
      <c r="H277" s="78"/>
      <c r="I277" s="78"/>
      <c r="J277" s="78"/>
      <c r="K277" s="79"/>
    </row>
    <row r="278" spans="1:11" ht="19.5" customHeight="1">
      <c r="A278" s="71" t="e">
        <f>'Лист1 - Tаблица 1 - Tаблица 1'!#REF!</f>
        <v>#REF!</v>
      </c>
      <c r="B278" s="72" t="e">
        <f>'Лист1 - Tаблица 1 - Tаблица 1'!#REF!</f>
        <v>#REF!</v>
      </c>
      <c r="C278" s="66">
        <f>'Лист1 - Tаблица 1 - Tаблица 1'!$D$9</f>
        <v>30</v>
      </c>
      <c r="D278" s="72">
        <v>3</v>
      </c>
      <c r="E278" s="72">
        <f>'Лист1 - Tаблица 1 - Tаблица 1'!$I$4</f>
        <v>20000</v>
      </c>
      <c r="F278" s="77">
        <f>'Лист1 - Tаблица 1 - Tаблица 1'!K9</f>
        <v>1.269504</v>
      </c>
      <c r="G278" s="78"/>
      <c r="H278" s="78"/>
      <c r="I278" s="78"/>
      <c r="J278" s="78"/>
      <c r="K278" s="79"/>
    </row>
    <row r="279" spans="1:11" ht="19.5" customHeight="1">
      <c r="A279" s="71" t="e">
        <f>'Лист1 - Tаблица 1 - Tаблица 1'!#REF!</f>
        <v>#REF!</v>
      </c>
      <c r="B279" s="72" t="e">
        <f>'Лист1 - Tаблица 1 - Tаблица 1'!#REF!</f>
        <v>#REF!</v>
      </c>
      <c r="C279" s="66">
        <f>'Лист1 - Tаблица 1 - Tаблица 1'!$D$9</f>
        <v>30</v>
      </c>
      <c r="D279" s="72">
        <v>3</v>
      </c>
      <c r="E279" s="72">
        <f>'Лист1 - Tаблица 1 - Tаблица 1'!$M$4</f>
        <v>30000</v>
      </c>
      <c r="F279" s="77">
        <f>'Лист1 - Tаблица 1 - Tаблица 1'!O9</f>
        <v>1.163712</v>
      </c>
      <c r="G279" s="78"/>
      <c r="H279" s="78"/>
      <c r="I279" s="78"/>
      <c r="J279" s="78"/>
      <c r="K279" s="79"/>
    </row>
    <row r="280" spans="1:11" ht="19.5" customHeight="1">
      <c r="A280" s="71" t="e">
        <f>'Лист1 - Tаблица 1 - Tаблица 1'!#REF!</f>
        <v>#REF!</v>
      </c>
      <c r="B280" s="72" t="e">
        <f>'Лист1 - Tаблица 1 - Tаблица 1'!#REF!</f>
        <v>#REF!</v>
      </c>
      <c r="C280" s="66">
        <f>'Лист1 - Tаблица 1 - Tаблица 1'!$D$9</f>
        <v>30</v>
      </c>
      <c r="D280" s="72">
        <v>3</v>
      </c>
      <c r="E280" s="72">
        <f>'Лист1 - Tаблица 1 - Tаблица 1'!$Q$4</f>
        <v>50000</v>
      </c>
      <c r="F280" s="77">
        <f>'Лист1 - Tаблица 1 - Tаблица 1'!S9</f>
        <v>1.1108160000000002</v>
      </c>
      <c r="G280" s="78"/>
      <c r="H280" s="78"/>
      <c r="I280" s="78"/>
      <c r="J280" s="78"/>
      <c r="K280" s="79"/>
    </row>
    <row r="281" spans="1:11" ht="19.5" customHeight="1">
      <c r="A281" s="71" t="e">
        <f>'Лист1 - Tаблица 1 - Tаблица 1'!#REF!</f>
        <v>#REF!</v>
      </c>
      <c r="B281" s="72" t="e">
        <f>'Лист1 - Tаблица 1 - Tаблица 1'!#REF!</f>
        <v>#REF!</v>
      </c>
      <c r="C281" s="66">
        <f>'Лист1 - Tаблица 1 - Tаблица 1'!$D$9</f>
        <v>30</v>
      </c>
      <c r="D281" s="72">
        <v>3</v>
      </c>
      <c r="E281" s="72">
        <v>100000</v>
      </c>
      <c r="F281" s="77">
        <f>'Лист1 - Tаблица 1 - Tаблица 1'!W9</f>
        <v>1.0050240000000001</v>
      </c>
      <c r="G281" s="78"/>
      <c r="H281" s="78"/>
      <c r="I281" s="78"/>
      <c r="J281" s="78"/>
      <c r="K281" s="79"/>
    </row>
    <row r="282" spans="1:11" ht="19.5" customHeight="1">
      <c r="A282" s="71" t="e">
        <f>'Лист1 - Tаблица 1 - Tаблица 1'!#REF!</f>
        <v>#REF!</v>
      </c>
      <c r="B282" s="72" t="e">
        <f>'Лист1 - Tаблица 1 - Tаблица 1'!#REF!</f>
        <v>#REF!</v>
      </c>
      <c r="C282" s="66">
        <f>'Лист1 - Tаблица 1 - Tаблица 1'!$D$9</f>
        <v>30</v>
      </c>
      <c r="D282" s="72">
        <v>3</v>
      </c>
      <c r="E282" s="72">
        <v>1000000</v>
      </c>
      <c r="F282" s="77">
        <f>'Лист1 - Tаблица 1 - Tаблица 1'!W9</f>
        <v>1.0050240000000001</v>
      </c>
      <c r="G282" s="78"/>
      <c r="H282" s="78"/>
      <c r="I282" s="78"/>
      <c r="J282" s="78"/>
      <c r="K282" s="79"/>
    </row>
    <row r="283" spans="1:11" ht="19.5" customHeight="1">
      <c r="A283" s="71" t="e">
        <f>'Лист1 - Tаблица 1 - Tаблица 1'!#REF!</f>
        <v>#REF!</v>
      </c>
      <c r="B283" s="72" t="e">
        <f>'Лист1 - Tаблица 1 - Tаблица 1'!#REF!</f>
        <v>#REF!</v>
      </c>
      <c r="C283" s="66">
        <f>'Лист1 - Tаблица 1 - Tаблица 1'!$D$9</f>
        <v>30</v>
      </c>
      <c r="D283" s="72">
        <v>4</v>
      </c>
      <c r="E283" s="72">
        <f>'Лист1 - Tаблица 1 - Tаблица 1'!$E$4</f>
        <v>10000</v>
      </c>
      <c r="F283" s="77">
        <f>'Лист1 - Tаблица 1 - Tаблица 1'!H9</f>
        <v>1.5048</v>
      </c>
      <c r="G283" s="78"/>
      <c r="H283" s="78"/>
      <c r="I283" s="78"/>
      <c r="J283" s="78"/>
      <c r="K283" s="79"/>
    </row>
    <row r="284" spans="1:11" ht="19.5" customHeight="1">
      <c r="A284" s="71" t="e">
        <f>'Лист1 - Tаблица 1 - Tаблица 1'!#REF!</f>
        <v>#REF!</v>
      </c>
      <c r="B284" s="72" t="e">
        <f>'Лист1 - Tаблица 1 - Tаблица 1'!#REF!</f>
        <v>#REF!</v>
      </c>
      <c r="C284" s="66">
        <f>'Лист1 - Tаблица 1 - Tаблица 1'!$D$9</f>
        <v>30</v>
      </c>
      <c r="D284" s="72">
        <v>4</v>
      </c>
      <c r="E284" s="72">
        <f>'Лист1 - Tаблица 1 - Tаблица 1'!$I$4</f>
        <v>20000</v>
      </c>
      <c r="F284" s="77">
        <f>'Лист1 - Tаблица 1 - Tаблица 1'!L9</f>
        <v>1.4446080000000001</v>
      </c>
      <c r="G284" s="78"/>
      <c r="H284" s="78"/>
      <c r="I284" s="78"/>
      <c r="J284" s="78"/>
      <c r="K284" s="79"/>
    </row>
    <row r="285" spans="1:11" ht="19.5" customHeight="1">
      <c r="A285" s="71" t="e">
        <f>'Лист1 - Tаблица 1 - Tаблица 1'!#REF!</f>
        <v>#REF!</v>
      </c>
      <c r="B285" s="72" t="e">
        <f>'Лист1 - Tаблица 1 - Tаблица 1'!#REF!</f>
        <v>#REF!</v>
      </c>
      <c r="C285" s="66">
        <f>'Лист1 - Tаблица 1 - Tаблица 1'!$D$9</f>
        <v>30</v>
      </c>
      <c r="D285" s="72">
        <v>4</v>
      </c>
      <c r="E285" s="72">
        <f>'Лист1 - Tаблица 1 - Tаблица 1'!$M$4</f>
        <v>30000</v>
      </c>
      <c r="F285" s="77">
        <f>'Лист1 - Tаблица 1 - Tаблица 1'!P9</f>
        <v>1.324224</v>
      </c>
      <c r="G285" s="78"/>
      <c r="H285" s="78"/>
      <c r="I285" s="78"/>
      <c r="J285" s="78"/>
      <c r="K285" s="79"/>
    </row>
    <row r="286" spans="1:11" ht="19.5" customHeight="1">
      <c r="A286" s="71" t="e">
        <f>'Лист1 - Tаблица 1 - Tаблица 1'!#REF!</f>
        <v>#REF!</v>
      </c>
      <c r="B286" s="72" t="e">
        <f>'Лист1 - Tаблица 1 - Tаблица 1'!#REF!</f>
        <v>#REF!</v>
      </c>
      <c r="C286" s="66">
        <f>'Лист1 - Tаблица 1 - Tаблица 1'!$D$9</f>
        <v>30</v>
      </c>
      <c r="D286" s="72">
        <v>4</v>
      </c>
      <c r="E286" s="72">
        <f>'Лист1 - Tаблица 1 - Tаблица 1'!$Q$4</f>
        <v>50000</v>
      </c>
      <c r="F286" s="77">
        <f>'Лист1 - Tаблица 1 - Tаблица 1'!T9</f>
        <v>1.2640320000000003</v>
      </c>
      <c r="G286" s="78"/>
      <c r="H286" s="78"/>
      <c r="I286" s="78"/>
      <c r="J286" s="78"/>
      <c r="K286" s="79"/>
    </row>
    <row r="287" spans="1:11" ht="19.5" customHeight="1">
      <c r="A287" s="71" t="e">
        <f>'Лист1 - Tаблица 1 - Tаблица 1'!#REF!</f>
        <v>#REF!</v>
      </c>
      <c r="B287" s="72" t="e">
        <f>'Лист1 - Tаблица 1 - Tаблица 1'!#REF!</f>
        <v>#REF!</v>
      </c>
      <c r="C287" s="66">
        <f>'Лист1 - Tаблица 1 - Tаблица 1'!$D$9</f>
        <v>30</v>
      </c>
      <c r="D287" s="72">
        <v>4</v>
      </c>
      <c r="E287" s="72">
        <v>100000</v>
      </c>
      <c r="F287" s="77">
        <f>'Лист1 - Tаблица 1 - Tаблица 1'!X9</f>
        <v>1.143648</v>
      </c>
      <c r="G287" s="78"/>
      <c r="H287" s="78"/>
      <c r="I287" s="78"/>
      <c r="J287" s="78"/>
      <c r="K287" s="79"/>
    </row>
    <row r="288" spans="1:11" ht="19.5" customHeight="1">
      <c r="A288" s="71" t="e">
        <f>'Лист1 - Tаблица 1 - Tаблица 1'!#REF!</f>
        <v>#REF!</v>
      </c>
      <c r="B288" s="72" t="e">
        <f>'Лист1 - Tаблица 1 - Tаблица 1'!#REF!</f>
        <v>#REF!</v>
      </c>
      <c r="C288" s="69">
        <f>'Лист1 - Tаблица 1 - Tаблица 1'!$D$9</f>
        <v>30</v>
      </c>
      <c r="D288" s="72">
        <v>4</v>
      </c>
      <c r="E288" s="72">
        <v>1000000</v>
      </c>
      <c r="F288" s="77">
        <f>'Лист1 - Tаблица 1 - Tаблица 1'!X9</f>
        <v>1.143648</v>
      </c>
      <c r="G288" s="78"/>
      <c r="H288" s="78"/>
      <c r="I288" s="78"/>
      <c r="J288" s="78"/>
      <c r="K288" s="79"/>
    </row>
    <row r="289" spans="1:11" ht="19.5" customHeight="1">
      <c r="A289" s="71" t="e">
        <f>'Лист1 - Tаблица 1 - Tаблица 1'!#REF!</f>
        <v>#REF!</v>
      </c>
      <c r="B289" s="80" t="str">
        <f>'Лист1 - Tаблица 1 - Tаблица 1'!$B$10</f>
        <v>28(8)х50</v>
      </c>
      <c r="C289" s="81">
        <f>'Лист1 - Tаблица 1 - Tаблица 1'!$D$10</f>
        <v>22</v>
      </c>
      <c r="D289" s="63">
        <v>1</v>
      </c>
      <c r="E289" s="63">
        <f>'Лист1 - Tаблица 1 - Tаблица 1'!$E$4</f>
        <v>10000</v>
      </c>
      <c r="F289" s="77">
        <f>'Лист1 - Tаблица 1 - Tаблица 1'!E10</f>
        <v>1.123375</v>
      </c>
      <c r="G289" s="78"/>
      <c r="H289" s="78"/>
      <c r="I289" s="78"/>
      <c r="J289" s="78"/>
      <c r="K289" s="79"/>
    </row>
    <row r="290" spans="1:11" ht="19.5" customHeight="1">
      <c r="A290" s="71" t="e">
        <f>'Лист1 - Tаблица 1 - Tаблица 1'!#REF!</f>
        <v>#REF!</v>
      </c>
      <c r="B290" s="77" t="str">
        <f>'Лист1 - Tаблица 1 - Tаблица 1'!$B$10</f>
        <v>28(8)х50</v>
      </c>
      <c r="C290" s="82">
        <f>'Лист1 - Tаблица 1 - Tаблица 1'!$D$10</f>
        <v>22</v>
      </c>
      <c r="D290" s="66">
        <v>1</v>
      </c>
      <c r="E290" s="66">
        <f>'Лист1 - Tаблица 1 - Tаблица 1'!$I$4</f>
        <v>20000</v>
      </c>
      <c r="F290" s="77">
        <f>'Лист1 - Tаблица 1 - Tаблица 1'!I10</f>
        <v>1.07844</v>
      </c>
      <c r="G290" s="78"/>
      <c r="H290" s="78"/>
      <c r="I290" s="78"/>
      <c r="J290" s="78"/>
      <c r="K290" s="79"/>
    </row>
    <row r="291" spans="1:11" ht="19.5" customHeight="1">
      <c r="A291" s="71" t="e">
        <f>'Лист1 - Tаблица 1 - Tаблица 1'!#REF!</f>
        <v>#REF!</v>
      </c>
      <c r="B291" s="77" t="str">
        <f>'Лист1 - Tаблица 1 - Tаблица 1'!$B$10</f>
        <v>28(8)х50</v>
      </c>
      <c r="C291" s="82">
        <f>'Лист1 - Tаблица 1 - Tаблица 1'!$D$10</f>
        <v>22</v>
      </c>
      <c r="D291" s="66">
        <v>1</v>
      </c>
      <c r="E291" s="66">
        <f>'Лист1 - Tаблица 1 - Tаблица 1'!$M$4</f>
        <v>30000</v>
      </c>
      <c r="F291" s="77">
        <f>'Лист1 - Tаблица 1 - Tаблица 1'!M10</f>
        <v>0.9885700000000001</v>
      </c>
      <c r="G291" s="78"/>
      <c r="H291" s="78"/>
      <c r="I291" s="78"/>
      <c r="J291" s="78"/>
      <c r="K291" s="79"/>
    </row>
    <row r="292" spans="1:11" ht="19.5" customHeight="1">
      <c r="A292" s="71" t="e">
        <f>'Лист1 - Tаблица 1 - Tаблица 1'!#REF!</f>
        <v>#REF!</v>
      </c>
      <c r="B292" s="77" t="str">
        <f>'Лист1 - Tаблица 1 - Tаблица 1'!$B$10</f>
        <v>28(8)х50</v>
      </c>
      <c r="C292" s="82">
        <f>'Лист1 - Tаблица 1 - Tаблица 1'!$D$10</f>
        <v>22</v>
      </c>
      <c r="D292" s="66">
        <v>1</v>
      </c>
      <c r="E292" s="66">
        <f>'Лист1 - Tаблица 1 - Tаблица 1'!$Q$4</f>
        <v>50000</v>
      </c>
      <c r="F292" s="77">
        <f>'Лист1 - Tаблица 1 - Tаблица 1'!Q10</f>
        <v>0.943635</v>
      </c>
      <c r="G292" s="78"/>
      <c r="H292" s="78"/>
      <c r="I292" s="78"/>
      <c r="J292" s="78"/>
      <c r="K292" s="79"/>
    </row>
    <row r="293" spans="1:11" ht="19.5" customHeight="1">
      <c r="A293" s="71" t="e">
        <f>'Лист1 - Tаблица 1 - Tаблица 1'!#REF!</f>
        <v>#REF!</v>
      </c>
      <c r="B293" s="77" t="str">
        <f>'Лист1 - Tаблица 1 - Tаблица 1'!$B$10</f>
        <v>28(8)х50</v>
      </c>
      <c r="C293" s="82">
        <f>'Лист1 - Tаблица 1 - Tаблица 1'!$D$10</f>
        <v>22</v>
      </c>
      <c r="D293" s="66">
        <v>1</v>
      </c>
      <c r="E293" s="66">
        <v>100000</v>
      </c>
      <c r="F293" s="77">
        <f>'Лист1 - Tаблица 1 - Tаблица 1'!U10</f>
        <v>0.853765</v>
      </c>
      <c r="G293" s="78"/>
      <c r="H293" s="78"/>
      <c r="I293" s="78"/>
      <c r="J293" s="78"/>
      <c r="K293" s="79"/>
    </row>
    <row r="294" spans="1:11" ht="19.5" customHeight="1">
      <c r="A294" s="71" t="e">
        <f>'Лист1 - Tаблица 1 - Tаблица 1'!#REF!</f>
        <v>#REF!</v>
      </c>
      <c r="B294" s="77" t="str">
        <f>'Лист1 - Tаблица 1 - Tаблица 1'!$B$10</f>
        <v>28(8)х50</v>
      </c>
      <c r="C294" s="82">
        <f>'Лист1 - Tаблица 1 - Tаблица 1'!$D$10</f>
        <v>22</v>
      </c>
      <c r="D294" s="69">
        <v>1</v>
      </c>
      <c r="E294" s="69">
        <v>1000000</v>
      </c>
      <c r="F294" s="77">
        <f>'Лист1 - Tаблица 1 - Tаблица 1'!U10</f>
        <v>0.853765</v>
      </c>
      <c r="G294" s="78"/>
      <c r="H294" s="78"/>
      <c r="I294" s="78"/>
      <c r="J294" s="78"/>
      <c r="K294" s="79"/>
    </row>
    <row r="295" spans="1:11" ht="19.5" customHeight="1">
      <c r="A295" s="71" t="e">
        <f>'Лист1 - Tаблица 1 - Tаблица 1'!#REF!</f>
        <v>#REF!</v>
      </c>
      <c r="B295" s="77" t="str">
        <f>'Лист1 - Tаблица 1 - Tаблица 1'!$B$10</f>
        <v>28(8)х50</v>
      </c>
      <c r="C295" s="82">
        <f>'Лист1 - Tаблица 1 - Tаблица 1'!$D$10</f>
        <v>22</v>
      </c>
      <c r="D295" s="72">
        <v>2</v>
      </c>
      <c r="E295" s="72">
        <f>'Лист1 - Tаблица 1 - Tаблица 1'!$E$4</f>
        <v>10000</v>
      </c>
      <c r="F295" s="77">
        <f>'Лист1 - Tаблица 1 - Tаблица 1'!F10</f>
        <v>1.2132450000000001</v>
      </c>
      <c r="G295" s="78"/>
      <c r="H295" s="78"/>
      <c r="I295" s="78"/>
      <c r="J295" s="78"/>
      <c r="K295" s="79"/>
    </row>
    <row r="296" spans="1:11" ht="19.5" customHeight="1">
      <c r="A296" s="71" t="e">
        <f>'Лист1 - Tаблица 1 - Tаблица 1'!#REF!</f>
        <v>#REF!</v>
      </c>
      <c r="B296" s="77" t="str">
        <f>'Лист1 - Tаблица 1 - Tаблица 1'!$B$10</f>
        <v>28(8)х50</v>
      </c>
      <c r="C296" s="82">
        <f>'Лист1 - Tаблица 1 - Tаблица 1'!$D$10</f>
        <v>22</v>
      </c>
      <c r="D296" s="72">
        <v>2</v>
      </c>
      <c r="E296" s="72">
        <f>'Лист1 - Tаблица 1 - Tаблица 1'!$I$4</f>
        <v>20000</v>
      </c>
      <c r="F296" s="77">
        <f>'Лист1 - Tаблица 1 - Tаблица 1'!J10</f>
        <v>1.1647152</v>
      </c>
      <c r="G296" s="78"/>
      <c r="H296" s="78"/>
      <c r="I296" s="78"/>
      <c r="J296" s="78"/>
      <c r="K296" s="79"/>
    </row>
    <row r="297" spans="1:11" ht="19.5" customHeight="1">
      <c r="A297" s="71" t="e">
        <f>'Лист1 - Tаблица 1 - Tаблица 1'!#REF!</f>
        <v>#REF!</v>
      </c>
      <c r="B297" s="77" t="str">
        <f>'Лист1 - Tаблица 1 - Tаблица 1'!$B$10</f>
        <v>28(8)х50</v>
      </c>
      <c r="C297" s="82">
        <f>'Лист1 - Tаблица 1 - Tаблица 1'!$D$10</f>
        <v>22</v>
      </c>
      <c r="D297" s="72">
        <v>2</v>
      </c>
      <c r="E297" s="72">
        <f>'Лист1 - Tаблица 1 - Tаблица 1'!$M$4</f>
        <v>30000</v>
      </c>
      <c r="F297" s="77">
        <f>'Лист1 - Tаблица 1 - Tаблица 1'!N10</f>
        <v>1.0676556000000001</v>
      </c>
      <c r="G297" s="78"/>
      <c r="H297" s="78"/>
      <c r="I297" s="78"/>
      <c r="J297" s="78"/>
      <c r="K297" s="79"/>
    </row>
    <row r="298" spans="1:11" ht="19.5" customHeight="1">
      <c r="A298" s="71" t="e">
        <f>'Лист1 - Tаблица 1 - Tаблица 1'!#REF!</f>
        <v>#REF!</v>
      </c>
      <c r="B298" s="77" t="str">
        <f>'Лист1 - Tаблица 1 - Tаблица 1'!$B$10</f>
        <v>28(8)х50</v>
      </c>
      <c r="C298" s="82">
        <f>'Лист1 - Tаблица 1 - Tаблица 1'!$D$10</f>
        <v>22</v>
      </c>
      <c r="D298" s="72">
        <v>2</v>
      </c>
      <c r="E298" s="72">
        <f>'Лист1 - Tаблица 1 - Tаблица 1'!$Q$4</f>
        <v>50000</v>
      </c>
      <c r="F298" s="77">
        <f>'Лист1 - Tаблица 1 - Tаблица 1'!R10</f>
        <v>1.0191258</v>
      </c>
      <c r="G298" s="78"/>
      <c r="H298" s="78"/>
      <c r="I298" s="78"/>
      <c r="J298" s="78"/>
      <c r="K298" s="79"/>
    </row>
    <row r="299" spans="1:11" ht="19.5" customHeight="1">
      <c r="A299" s="71" t="e">
        <f>'Лист1 - Tаблица 1 - Tаблица 1'!#REF!</f>
        <v>#REF!</v>
      </c>
      <c r="B299" s="77" t="str">
        <f>'Лист1 - Tаблица 1 - Tаблица 1'!$B$10</f>
        <v>28(8)х50</v>
      </c>
      <c r="C299" s="82">
        <f>'Лист1 - Tаблица 1 - Tаблица 1'!$D$10</f>
        <v>22</v>
      </c>
      <c r="D299" s="72">
        <v>2</v>
      </c>
      <c r="E299" s="72">
        <v>100000</v>
      </c>
      <c r="F299" s="77">
        <f>'Лист1 - Tаблица 1 - Tаблица 1'!V10</f>
        <v>0.9220662</v>
      </c>
      <c r="G299" s="78"/>
      <c r="H299" s="78"/>
      <c r="I299" s="78"/>
      <c r="J299" s="78"/>
      <c r="K299" s="79"/>
    </row>
    <row r="300" spans="1:11" ht="19.5" customHeight="1">
      <c r="A300" s="71" t="e">
        <f>'Лист1 - Tаблица 1 - Tаблица 1'!#REF!</f>
        <v>#REF!</v>
      </c>
      <c r="B300" s="77" t="str">
        <f>'Лист1 - Tаблица 1 - Tаблица 1'!$B$10</f>
        <v>28(8)х50</v>
      </c>
      <c r="C300" s="82">
        <f>'Лист1 - Tаблица 1 - Tаблица 1'!$D$10</f>
        <v>22</v>
      </c>
      <c r="D300" s="72">
        <v>2</v>
      </c>
      <c r="E300" s="72">
        <v>1000000</v>
      </c>
      <c r="F300" s="77">
        <f>'Лист1 - Tаблица 1 - Tаблица 1'!V10</f>
        <v>0.9220662</v>
      </c>
      <c r="G300" s="78"/>
      <c r="H300" s="78"/>
      <c r="I300" s="78"/>
      <c r="J300" s="78"/>
      <c r="K300" s="79"/>
    </row>
    <row r="301" spans="1:11" ht="19.5" customHeight="1">
      <c r="A301" s="71" t="e">
        <f>'Лист1 - Tаблица 1 - Tаблица 1'!#REF!</f>
        <v>#REF!</v>
      </c>
      <c r="B301" s="77" t="str">
        <f>'Лист1 - Tаблица 1 - Tаблица 1'!$B$10</f>
        <v>28(8)х50</v>
      </c>
      <c r="C301" s="82">
        <f>'Лист1 - Tаблица 1 - Tаблица 1'!$D$10</f>
        <v>22</v>
      </c>
      <c r="D301" s="72">
        <v>3</v>
      </c>
      <c r="E301" s="72">
        <f>'Лист1 - Tаблица 1 - Tаблица 1'!$E$4</f>
        <v>10000</v>
      </c>
      <c r="F301" s="77">
        <f>'Лист1 - Tаблица 1 - Tаблица 1'!G10</f>
        <v>1.303115</v>
      </c>
      <c r="G301" s="78"/>
      <c r="H301" s="78"/>
      <c r="I301" s="78"/>
      <c r="J301" s="78"/>
      <c r="K301" s="79"/>
    </row>
    <row r="302" spans="1:11" ht="19.5" customHeight="1">
      <c r="A302" s="71" t="e">
        <f>'Лист1 - Tаблица 1 - Tаблица 1'!#REF!</f>
        <v>#REF!</v>
      </c>
      <c r="B302" s="77" t="str">
        <f>'Лист1 - Tаблица 1 - Tаблица 1'!$B$10</f>
        <v>28(8)х50</v>
      </c>
      <c r="C302" s="82">
        <f>'Лист1 - Tаблица 1 - Tаблица 1'!$D$10</f>
        <v>22</v>
      </c>
      <c r="D302" s="72">
        <v>3</v>
      </c>
      <c r="E302" s="72">
        <f>'Лист1 - Tаблица 1 - Tаблица 1'!$I$4</f>
        <v>20000</v>
      </c>
      <c r="F302" s="77">
        <f>'Лист1 - Tаблица 1 - Tаблица 1'!K10</f>
        <v>1.2509904</v>
      </c>
      <c r="G302" s="78"/>
      <c r="H302" s="78"/>
      <c r="I302" s="78"/>
      <c r="J302" s="78"/>
      <c r="K302" s="79"/>
    </row>
    <row r="303" spans="1:11" ht="19.5" customHeight="1">
      <c r="A303" s="71" t="e">
        <f>'Лист1 - Tаблица 1 - Tаблица 1'!#REF!</f>
        <v>#REF!</v>
      </c>
      <c r="B303" s="77" t="str">
        <f>'Лист1 - Tаблица 1 - Tаблица 1'!$B$10</f>
        <v>28(8)х50</v>
      </c>
      <c r="C303" s="82">
        <f>'Лист1 - Tаблица 1 - Tаблица 1'!$D$10</f>
        <v>22</v>
      </c>
      <c r="D303" s="72">
        <v>3</v>
      </c>
      <c r="E303" s="72">
        <f>'Лист1 - Tаблица 1 - Tаблица 1'!$M$4</f>
        <v>30000</v>
      </c>
      <c r="F303" s="77">
        <f>'Лист1 - Tаблица 1 - Tаблица 1'!O10</f>
        <v>1.1467412000000001</v>
      </c>
      <c r="G303" s="78"/>
      <c r="H303" s="78"/>
      <c r="I303" s="78"/>
      <c r="J303" s="78"/>
      <c r="K303" s="79"/>
    </row>
    <row r="304" spans="1:11" ht="19.5" customHeight="1">
      <c r="A304" s="71" t="e">
        <f>'Лист1 - Tаблица 1 - Tаблица 1'!#REF!</f>
        <v>#REF!</v>
      </c>
      <c r="B304" s="77" t="str">
        <f>'Лист1 - Tаблица 1 - Tаблица 1'!$B$10</f>
        <v>28(8)х50</v>
      </c>
      <c r="C304" s="82">
        <f>'Лист1 - Tаблица 1 - Tаблица 1'!$D$10</f>
        <v>22</v>
      </c>
      <c r="D304" s="72">
        <v>3</v>
      </c>
      <c r="E304" s="72">
        <f>'Лист1 - Tаблица 1 - Tаблица 1'!$Q$4</f>
        <v>50000</v>
      </c>
      <c r="F304" s="77">
        <f>'Лист1 - Tаблица 1 - Tаблица 1'!S10</f>
        <v>1.0946166</v>
      </c>
      <c r="G304" s="78"/>
      <c r="H304" s="78"/>
      <c r="I304" s="78"/>
      <c r="J304" s="78"/>
      <c r="K304" s="79"/>
    </row>
    <row r="305" spans="1:11" ht="19.5" customHeight="1">
      <c r="A305" s="71" t="e">
        <f>'Лист1 - Tаблица 1 - Tаблица 1'!#REF!</f>
        <v>#REF!</v>
      </c>
      <c r="B305" s="77" t="str">
        <f>'Лист1 - Tаблица 1 - Tаблица 1'!$B$10</f>
        <v>28(8)х50</v>
      </c>
      <c r="C305" s="82">
        <f>'Лист1 - Tаблица 1 - Tаблица 1'!$D$10</f>
        <v>22</v>
      </c>
      <c r="D305" s="72">
        <v>3</v>
      </c>
      <c r="E305" s="72">
        <v>100000</v>
      </c>
      <c r="F305" s="77">
        <f>'Лист1 - Tаблица 1 - Tаблица 1'!W10</f>
        <v>0.9903674</v>
      </c>
      <c r="G305" s="78"/>
      <c r="H305" s="78"/>
      <c r="I305" s="78"/>
      <c r="J305" s="78"/>
      <c r="K305" s="79"/>
    </row>
    <row r="306" spans="1:11" ht="19.5" customHeight="1">
      <c r="A306" s="71" t="e">
        <f>'Лист1 - Tаблица 1 - Tаблица 1'!#REF!</f>
        <v>#REF!</v>
      </c>
      <c r="B306" s="77" t="str">
        <f>'Лист1 - Tаблица 1 - Tаблица 1'!$B$10</f>
        <v>28(8)х50</v>
      </c>
      <c r="C306" s="82">
        <f>'Лист1 - Tаблица 1 - Tаблица 1'!$D$10</f>
        <v>22</v>
      </c>
      <c r="D306" s="72">
        <v>3</v>
      </c>
      <c r="E306" s="72">
        <v>1000000</v>
      </c>
      <c r="F306" s="77">
        <f>'Лист1 - Tаблица 1 - Tаблица 1'!W10</f>
        <v>0.9903674</v>
      </c>
      <c r="G306" s="78"/>
      <c r="H306" s="78"/>
      <c r="I306" s="78"/>
      <c r="J306" s="78"/>
      <c r="K306" s="79"/>
    </row>
    <row r="307" spans="1:11" ht="19.5" customHeight="1">
      <c r="A307" s="71" t="e">
        <f>'Лист1 - Tаблица 1 - Tаблица 1'!#REF!</f>
        <v>#REF!</v>
      </c>
      <c r="B307" s="77" t="str">
        <f>'Лист1 - Tаблица 1 - Tаблица 1'!$B$10</f>
        <v>28(8)х50</v>
      </c>
      <c r="C307" s="82">
        <f>'Лист1 - Tаблица 1 - Tаблица 1'!$D$10</f>
        <v>22</v>
      </c>
      <c r="D307" s="72">
        <v>4</v>
      </c>
      <c r="E307" s="72">
        <f>'Лист1 - Tаблица 1 - Tаблица 1'!$E$4</f>
        <v>10000</v>
      </c>
      <c r="F307" s="77">
        <f>'Лист1 - Tаблица 1 - Tаблица 1'!H10</f>
        <v>1.482855</v>
      </c>
      <c r="G307" s="78"/>
      <c r="H307" s="78"/>
      <c r="I307" s="78"/>
      <c r="J307" s="78"/>
      <c r="K307" s="79"/>
    </row>
    <row r="308" spans="1:11" ht="19.5" customHeight="1">
      <c r="A308" s="71" t="e">
        <f>'Лист1 - Tаблица 1 - Tаблица 1'!#REF!</f>
        <v>#REF!</v>
      </c>
      <c r="B308" s="77" t="str">
        <f>'Лист1 - Tаблица 1 - Tаблица 1'!$B$10</f>
        <v>28(8)х50</v>
      </c>
      <c r="C308" s="82">
        <f>'Лист1 - Tаблица 1 - Tаблица 1'!$D$10</f>
        <v>22</v>
      </c>
      <c r="D308" s="72">
        <v>4</v>
      </c>
      <c r="E308" s="72">
        <f>'Лист1 - Tаблица 1 - Tаблица 1'!$I$4</f>
        <v>20000</v>
      </c>
      <c r="F308" s="77">
        <f>'Лист1 - Tаблица 1 - Tаблица 1'!L10</f>
        <v>1.4235408</v>
      </c>
      <c r="G308" s="78"/>
      <c r="H308" s="78"/>
      <c r="I308" s="78"/>
      <c r="J308" s="78"/>
      <c r="K308" s="79"/>
    </row>
    <row r="309" spans="1:11" ht="19.5" customHeight="1">
      <c r="A309" s="71" t="e">
        <f>'Лист1 - Tаблица 1 - Tаблица 1'!#REF!</f>
        <v>#REF!</v>
      </c>
      <c r="B309" s="77" t="str">
        <f>'Лист1 - Tаблица 1 - Tаблица 1'!$B$10</f>
        <v>28(8)х50</v>
      </c>
      <c r="C309" s="82">
        <f>'Лист1 - Tаблица 1 - Tаблица 1'!$D$10</f>
        <v>22</v>
      </c>
      <c r="D309" s="72">
        <v>4</v>
      </c>
      <c r="E309" s="72">
        <f>'Лист1 - Tаблица 1 - Tаблица 1'!$M$4</f>
        <v>30000</v>
      </c>
      <c r="F309" s="77">
        <f>'Лист1 - Tаблица 1 - Tаблица 1'!P10</f>
        <v>1.3049124</v>
      </c>
      <c r="G309" s="78"/>
      <c r="H309" s="78"/>
      <c r="I309" s="78"/>
      <c r="J309" s="78"/>
      <c r="K309" s="79"/>
    </row>
    <row r="310" spans="1:11" ht="19.5" customHeight="1">
      <c r="A310" s="71" t="e">
        <f>'Лист1 - Tаблица 1 - Tаблица 1'!#REF!</f>
        <v>#REF!</v>
      </c>
      <c r="B310" s="77" t="str">
        <f>'Лист1 - Tаблица 1 - Tаблица 1'!$B$10</f>
        <v>28(8)х50</v>
      </c>
      <c r="C310" s="82">
        <f>'Лист1 - Tаблица 1 - Tаблица 1'!$D$10</f>
        <v>22</v>
      </c>
      <c r="D310" s="72">
        <v>4</v>
      </c>
      <c r="E310" s="72">
        <f>'Лист1 - Tаблица 1 - Tаблица 1'!$Q$4</f>
        <v>50000</v>
      </c>
      <c r="F310" s="77">
        <f>'Лист1 - Tаблица 1 - Tаблица 1'!T10</f>
        <v>1.2455981999999999</v>
      </c>
      <c r="G310" s="78"/>
      <c r="H310" s="78"/>
      <c r="I310" s="78"/>
      <c r="J310" s="78"/>
      <c r="K310" s="79"/>
    </row>
    <row r="311" spans="1:11" ht="19.5" customHeight="1">
      <c r="A311" s="71" t="e">
        <f>'Лист1 - Tаблица 1 - Tаблица 1'!#REF!</f>
        <v>#REF!</v>
      </c>
      <c r="B311" s="77" t="str">
        <f>'Лист1 - Tаблица 1 - Tаблица 1'!$B$10</f>
        <v>28(8)х50</v>
      </c>
      <c r="C311" s="82">
        <f>'Лист1 - Tаблица 1 - Tаблица 1'!$D$10</f>
        <v>22</v>
      </c>
      <c r="D311" s="72">
        <v>4</v>
      </c>
      <c r="E311" s="72">
        <v>100000</v>
      </c>
      <c r="F311" s="77">
        <f>'Лист1 - Tаблица 1 - Tаблица 1'!X10</f>
        <v>1.1269698</v>
      </c>
      <c r="G311" s="78"/>
      <c r="H311" s="78"/>
      <c r="I311" s="78"/>
      <c r="J311" s="78"/>
      <c r="K311" s="79"/>
    </row>
    <row r="312" spans="1:11" ht="19.5" customHeight="1">
      <c r="A312" s="71" t="e">
        <f>'Лист1 - Tаблица 1 - Tаблица 1'!#REF!</f>
        <v>#REF!</v>
      </c>
      <c r="B312" s="77" t="str">
        <f>'Лист1 - Tаблица 1 - Tаблица 1'!$B$10</f>
        <v>28(8)х50</v>
      </c>
      <c r="C312" s="82">
        <f>'Лист1 - Tаблица 1 - Tаблица 1'!$D$10</f>
        <v>22</v>
      </c>
      <c r="D312" s="72">
        <v>4</v>
      </c>
      <c r="E312" s="72">
        <v>1000000</v>
      </c>
      <c r="F312" s="77">
        <f>'Лист1 - Tаблица 1 - Tаблица 1'!X10</f>
        <v>1.1269698</v>
      </c>
      <c r="G312" s="78"/>
      <c r="H312" s="78"/>
      <c r="I312" s="78"/>
      <c r="J312" s="78"/>
      <c r="K312" s="79"/>
    </row>
    <row r="313" spans="1:11" ht="19.5" customHeight="1">
      <c r="A313" s="71" t="e">
        <f>'Лист1 - Tаблица 1 - Tаблица 1'!#REF!</f>
        <v>#REF!</v>
      </c>
      <c r="B313" s="77" t="str">
        <f>'Лист1 - Tаблица 1 - Tаблица 1'!$B$10</f>
        <v>28(8)х50</v>
      </c>
      <c r="C313" s="82">
        <f>'Лист1 - Tаблица 1 - Tаблица 1'!$D$11</f>
        <v>25</v>
      </c>
      <c r="D313" s="63">
        <v>1</v>
      </c>
      <c r="E313" s="72">
        <f>'Лист1 - Tаблица 1 - Tаблица 1'!$E$4</f>
        <v>10000</v>
      </c>
      <c r="F313" s="77">
        <f>'Лист1 - Tаблица 1 - Tаблица 1'!E11</f>
        <v>1.2765625</v>
      </c>
      <c r="G313" s="78"/>
      <c r="H313" s="78"/>
      <c r="I313" s="78"/>
      <c r="J313" s="78"/>
      <c r="K313" s="79"/>
    </row>
    <row r="314" spans="1:11" ht="19.5" customHeight="1">
      <c r="A314" s="71" t="e">
        <f>'Лист1 - Tаблица 1 - Tаблица 1'!#REF!</f>
        <v>#REF!</v>
      </c>
      <c r="B314" s="77" t="str">
        <f>'Лист1 - Tаблица 1 - Tаблица 1'!$B$10</f>
        <v>28(8)х50</v>
      </c>
      <c r="C314" s="82">
        <f>'Лист1 - Tаблица 1 - Tаблица 1'!$D$11</f>
        <v>25</v>
      </c>
      <c r="D314" s="66">
        <v>1</v>
      </c>
      <c r="E314" s="72">
        <f>'Лист1 - Tаблица 1 - Tаблица 1'!$I$4</f>
        <v>20000</v>
      </c>
      <c r="F314" s="77">
        <f>'Лист1 - Tаблица 1 - Tаблица 1'!I11</f>
        <v>1.2255</v>
      </c>
      <c r="G314" s="78"/>
      <c r="H314" s="78"/>
      <c r="I314" s="78"/>
      <c r="J314" s="78"/>
      <c r="K314" s="79"/>
    </row>
    <row r="315" spans="1:11" ht="19.5" customHeight="1">
      <c r="A315" s="71" t="e">
        <f>'Лист1 - Tаблица 1 - Tаблица 1'!#REF!</f>
        <v>#REF!</v>
      </c>
      <c r="B315" s="77" t="str">
        <f>'Лист1 - Tаблица 1 - Tаблица 1'!$B$10</f>
        <v>28(8)х50</v>
      </c>
      <c r="C315" s="82">
        <f>'Лист1 - Tаблица 1 - Tаблица 1'!$D$11</f>
        <v>25</v>
      </c>
      <c r="D315" s="66">
        <v>1</v>
      </c>
      <c r="E315" s="72">
        <f>'Лист1 - Tаблица 1 - Tаблица 1'!$M$4</f>
        <v>30000</v>
      </c>
      <c r="F315" s="77">
        <f>'Лист1 - Tаблица 1 - Tаблица 1'!M11</f>
        <v>1.123375</v>
      </c>
      <c r="G315" s="78"/>
      <c r="H315" s="78"/>
      <c r="I315" s="78"/>
      <c r="J315" s="78"/>
      <c r="K315" s="79"/>
    </row>
    <row r="316" spans="1:11" ht="19.5" customHeight="1">
      <c r="A316" s="71" t="e">
        <f>'Лист1 - Tаблица 1 - Tаблица 1'!#REF!</f>
        <v>#REF!</v>
      </c>
      <c r="B316" s="77" t="str">
        <f>'Лист1 - Tаблица 1 - Tаблица 1'!$B$10</f>
        <v>28(8)х50</v>
      </c>
      <c r="C316" s="82">
        <f>'Лист1 - Tаблица 1 - Tаблица 1'!$D$11</f>
        <v>25</v>
      </c>
      <c r="D316" s="66">
        <v>1</v>
      </c>
      <c r="E316" s="72">
        <f>'Лист1 - Tаблица 1 - Tаблица 1'!$Q$4</f>
        <v>50000</v>
      </c>
      <c r="F316" s="77">
        <f>'Лист1 - Tаблица 1 - Tаблица 1'!Q11</f>
        <v>1.0723125</v>
      </c>
      <c r="G316" s="78"/>
      <c r="H316" s="78"/>
      <c r="I316" s="78"/>
      <c r="J316" s="78"/>
      <c r="K316" s="79"/>
    </row>
    <row r="317" spans="1:11" ht="19.5" customHeight="1">
      <c r="A317" s="71" t="e">
        <f>'Лист1 - Tаблица 1 - Tаблица 1'!#REF!</f>
        <v>#REF!</v>
      </c>
      <c r="B317" s="77" t="str">
        <f>'Лист1 - Tаблица 1 - Tаблица 1'!$B$10</f>
        <v>28(8)х50</v>
      </c>
      <c r="C317" s="82">
        <f>'Лист1 - Tаблица 1 - Tаблица 1'!$D$11</f>
        <v>25</v>
      </c>
      <c r="D317" s="66">
        <v>1</v>
      </c>
      <c r="E317" s="72">
        <v>100000</v>
      </c>
      <c r="F317" s="77">
        <f>'Лист1 - Tаблица 1 - Tаблица 1'!U11</f>
        <v>0.9701875000000001</v>
      </c>
      <c r="G317" s="78"/>
      <c r="H317" s="78"/>
      <c r="I317" s="78"/>
      <c r="J317" s="78"/>
      <c r="K317" s="79"/>
    </row>
    <row r="318" spans="1:11" ht="19.5" customHeight="1">
      <c r="A318" s="71" t="e">
        <f>'Лист1 - Tаблица 1 - Tаблица 1'!#REF!</f>
        <v>#REF!</v>
      </c>
      <c r="B318" s="77" t="str">
        <f>'Лист1 - Tаблица 1 - Tаблица 1'!$B$10</f>
        <v>28(8)х50</v>
      </c>
      <c r="C318" s="82">
        <f>'Лист1 - Tаблица 1 - Tаблица 1'!$D$11</f>
        <v>25</v>
      </c>
      <c r="D318" s="69">
        <v>1</v>
      </c>
      <c r="E318" s="72">
        <v>1000000</v>
      </c>
      <c r="F318" s="77">
        <f>'Лист1 - Tаблица 1 - Tаблица 1'!U11</f>
        <v>0.9701875000000001</v>
      </c>
      <c r="G318" s="78"/>
      <c r="H318" s="78"/>
      <c r="I318" s="78"/>
      <c r="J318" s="78"/>
      <c r="K318" s="79"/>
    </row>
    <row r="319" spans="1:11" ht="19.5" customHeight="1">
      <c r="A319" s="71" t="e">
        <f>'Лист1 - Tаблица 1 - Tаблица 1'!#REF!</f>
        <v>#REF!</v>
      </c>
      <c r="B319" s="77" t="str">
        <f>'Лист1 - Tаблица 1 - Tаблица 1'!$B$10</f>
        <v>28(8)х50</v>
      </c>
      <c r="C319" s="82">
        <f>'Лист1 - Tаблица 1 - Tаблица 1'!$D$11</f>
        <v>25</v>
      </c>
      <c r="D319" s="72">
        <v>2</v>
      </c>
      <c r="E319" s="72">
        <f>'Лист1 - Tаблица 1 - Tаблица 1'!$E$4</f>
        <v>10000</v>
      </c>
      <c r="F319" s="77">
        <f>'Лист1 - Tаблица 1 - Tаблица 1'!F11</f>
        <v>1.3786875</v>
      </c>
      <c r="G319" s="78"/>
      <c r="H319" s="78"/>
      <c r="I319" s="78"/>
      <c r="J319" s="78"/>
      <c r="K319" s="79"/>
    </row>
    <row r="320" spans="1:11" ht="19.5" customHeight="1">
      <c r="A320" s="71" t="e">
        <f>'Лист1 - Tаблица 1 - Tаблица 1'!#REF!</f>
        <v>#REF!</v>
      </c>
      <c r="B320" s="77" t="str">
        <f>'Лист1 - Tаблица 1 - Tаблица 1'!$B$10</f>
        <v>28(8)х50</v>
      </c>
      <c r="C320" s="82">
        <f>'Лист1 - Tаблица 1 - Tаблица 1'!$D$11</f>
        <v>25</v>
      </c>
      <c r="D320" s="72">
        <v>2</v>
      </c>
      <c r="E320" s="72">
        <f>'Лист1 - Tаблица 1 - Tаблица 1'!$I$4</f>
        <v>20000</v>
      </c>
      <c r="F320" s="77">
        <f>'Лист1 - Tаблица 1 - Tаблица 1'!J11</f>
        <v>1.32354</v>
      </c>
      <c r="G320" s="78"/>
      <c r="H320" s="78"/>
      <c r="I320" s="78"/>
      <c r="J320" s="78"/>
      <c r="K320" s="79"/>
    </row>
    <row r="321" spans="1:11" ht="19.5" customHeight="1">
      <c r="A321" s="71" t="e">
        <f>'Лист1 - Tаблица 1 - Tаблица 1'!#REF!</f>
        <v>#REF!</v>
      </c>
      <c r="B321" s="77" t="str">
        <f>'Лист1 - Tаблица 1 - Tаблица 1'!$B$10</f>
        <v>28(8)х50</v>
      </c>
      <c r="C321" s="82">
        <f>'Лист1 - Tаблица 1 - Tаблица 1'!$D$11</f>
        <v>25</v>
      </c>
      <c r="D321" s="72">
        <v>2</v>
      </c>
      <c r="E321" s="72">
        <f>'Лист1 - Tаблица 1 - Tаблица 1'!$M$4</f>
        <v>30000</v>
      </c>
      <c r="F321" s="77">
        <f>'Лист1 - Tаблица 1 - Tаблица 1'!N11</f>
        <v>1.2132450000000001</v>
      </c>
      <c r="G321" s="78"/>
      <c r="H321" s="78"/>
      <c r="I321" s="78"/>
      <c r="J321" s="78"/>
      <c r="K321" s="79"/>
    </row>
    <row r="322" spans="1:11" ht="19.5" customHeight="1">
      <c r="A322" s="71" t="e">
        <f>'Лист1 - Tаблица 1 - Tаблица 1'!#REF!</f>
        <v>#REF!</v>
      </c>
      <c r="B322" s="77" t="str">
        <f>'Лист1 - Tаблица 1 - Tаблица 1'!$B$10</f>
        <v>28(8)х50</v>
      </c>
      <c r="C322" s="82">
        <f>'Лист1 - Tаблица 1 - Tаблица 1'!$D$11</f>
        <v>25</v>
      </c>
      <c r="D322" s="72">
        <v>2</v>
      </c>
      <c r="E322" s="72">
        <f>'Лист1 - Tаблица 1 - Tаблица 1'!$Q$4</f>
        <v>50000</v>
      </c>
      <c r="F322" s="77">
        <f>'Лист1 - Tаблица 1 - Tаблица 1'!R11</f>
        <v>1.1580975</v>
      </c>
      <c r="G322" s="78"/>
      <c r="H322" s="78"/>
      <c r="I322" s="78"/>
      <c r="J322" s="78"/>
      <c r="K322" s="79"/>
    </row>
    <row r="323" spans="1:11" ht="19.5" customHeight="1">
      <c r="A323" s="71" t="e">
        <f>'Лист1 - Tаблица 1 - Tаблица 1'!#REF!</f>
        <v>#REF!</v>
      </c>
      <c r="B323" s="77" t="str">
        <f>'Лист1 - Tаблица 1 - Tаблица 1'!$B$10</f>
        <v>28(8)х50</v>
      </c>
      <c r="C323" s="82">
        <f>'Лист1 - Tаблица 1 - Tаблица 1'!$D$11</f>
        <v>25</v>
      </c>
      <c r="D323" s="72">
        <v>2</v>
      </c>
      <c r="E323" s="72">
        <v>100000</v>
      </c>
      <c r="F323" s="77">
        <f>'Лист1 - Tаблица 1 - Tаблица 1'!V11</f>
        <v>1.0478025000000002</v>
      </c>
      <c r="G323" s="78"/>
      <c r="H323" s="78"/>
      <c r="I323" s="78"/>
      <c r="J323" s="78"/>
      <c r="K323" s="79"/>
    </row>
    <row r="324" spans="1:11" ht="19.5" customHeight="1">
      <c r="A324" s="71" t="e">
        <f>'Лист1 - Tаблица 1 - Tаблица 1'!#REF!</f>
        <v>#REF!</v>
      </c>
      <c r="B324" s="77" t="str">
        <f>'Лист1 - Tаблица 1 - Tаблица 1'!$B$10</f>
        <v>28(8)х50</v>
      </c>
      <c r="C324" s="82">
        <f>'Лист1 - Tаблица 1 - Tаблица 1'!$D$11</f>
        <v>25</v>
      </c>
      <c r="D324" s="72">
        <v>2</v>
      </c>
      <c r="E324" s="72">
        <v>1000000</v>
      </c>
      <c r="F324" s="77">
        <f>'Лист1 - Tаблица 1 - Tаблица 1'!V11</f>
        <v>1.0478025000000002</v>
      </c>
      <c r="G324" s="78"/>
      <c r="H324" s="78"/>
      <c r="I324" s="78"/>
      <c r="J324" s="78"/>
      <c r="K324" s="79"/>
    </row>
    <row r="325" spans="1:11" ht="19.5" customHeight="1">
      <c r="A325" s="71" t="e">
        <f>'Лист1 - Tаблица 1 - Tаблица 1'!#REF!</f>
        <v>#REF!</v>
      </c>
      <c r="B325" s="77" t="str">
        <f>'Лист1 - Tаблица 1 - Tаблица 1'!$B$10</f>
        <v>28(8)х50</v>
      </c>
      <c r="C325" s="82">
        <f>'Лист1 - Tаблица 1 - Tаблица 1'!$D$11</f>
        <v>25</v>
      </c>
      <c r="D325" s="72">
        <v>3</v>
      </c>
      <c r="E325" s="72">
        <f>'Лист1 - Tаблица 1 - Tаблица 1'!$E$4</f>
        <v>10000</v>
      </c>
      <c r="F325" s="77">
        <f>'Лист1 - Tаблица 1 - Tаблица 1'!G11</f>
        <v>1.4808125</v>
      </c>
      <c r="G325" s="78"/>
      <c r="H325" s="78"/>
      <c r="I325" s="78"/>
      <c r="J325" s="78"/>
      <c r="K325" s="79"/>
    </row>
    <row r="326" spans="1:11" ht="19.5" customHeight="1">
      <c r="A326" s="71" t="e">
        <f>'Лист1 - Tаблица 1 - Tаблица 1'!#REF!</f>
        <v>#REF!</v>
      </c>
      <c r="B326" s="77" t="str">
        <f>'Лист1 - Tаблица 1 - Tаблица 1'!$B$10</f>
        <v>28(8)х50</v>
      </c>
      <c r="C326" s="82">
        <f>'Лист1 - Tаблица 1 - Tаблица 1'!$D$11</f>
        <v>25</v>
      </c>
      <c r="D326" s="72">
        <v>3</v>
      </c>
      <c r="E326" s="72">
        <f>'Лист1 - Tаблица 1 - Tаблица 1'!$I$4</f>
        <v>20000</v>
      </c>
      <c r="F326" s="77">
        <f>'Лист1 - Tаблица 1 - Tаблица 1'!K11</f>
        <v>1.42158</v>
      </c>
      <c r="G326" s="78"/>
      <c r="H326" s="78"/>
      <c r="I326" s="78"/>
      <c r="J326" s="78"/>
      <c r="K326" s="79"/>
    </row>
    <row r="327" spans="1:11" ht="19.5" customHeight="1">
      <c r="A327" s="71" t="e">
        <f>'Лист1 - Tаблица 1 - Tаблица 1'!#REF!</f>
        <v>#REF!</v>
      </c>
      <c r="B327" s="77" t="str">
        <f>'Лист1 - Tаблица 1 - Tаблица 1'!$B$10</f>
        <v>28(8)х50</v>
      </c>
      <c r="C327" s="82">
        <f>'Лист1 - Tаблица 1 - Tаблица 1'!$D$11</f>
        <v>25</v>
      </c>
      <c r="D327" s="72">
        <v>3</v>
      </c>
      <c r="E327" s="72">
        <f>'Лист1 - Tаблица 1 - Tаблица 1'!$M$4</f>
        <v>30000</v>
      </c>
      <c r="F327" s="77">
        <f>'Лист1 - Tаблица 1 - Tаблица 1'!O11</f>
        <v>1.303115</v>
      </c>
      <c r="G327" s="78"/>
      <c r="H327" s="78"/>
      <c r="I327" s="78"/>
      <c r="J327" s="78"/>
      <c r="K327" s="79"/>
    </row>
    <row r="328" spans="1:11" ht="19.5" customHeight="1">
      <c r="A328" s="71" t="e">
        <f>'Лист1 - Tаблица 1 - Tаблица 1'!#REF!</f>
        <v>#REF!</v>
      </c>
      <c r="B328" s="77" t="str">
        <f>'Лист1 - Tаблица 1 - Tаблица 1'!$B$10</f>
        <v>28(8)х50</v>
      </c>
      <c r="C328" s="82">
        <f>'Лист1 - Tаблица 1 - Tаблица 1'!$D$11</f>
        <v>25</v>
      </c>
      <c r="D328" s="72">
        <v>3</v>
      </c>
      <c r="E328" s="72">
        <f>'Лист1 - Tаблица 1 - Tаблица 1'!$Q$4</f>
        <v>50000</v>
      </c>
      <c r="F328" s="77">
        <f>'Лист1 - Tаблица 1 - Tаблица 1'!S11</f>
        <v>1.2438825</v>
      </c>
      <c r="G328" s="78"/>
      <c r="H328" s="78"/>
      <c r="I328" s="78"/>
      <c r="J328" s="78"/>
      <c r="K328" s="79"/>
    </row>
    <row r="329" spans="1:11" ht="19.5" customHeight="1">
      <c r="A329" s="71" t="e">
        <f>'Лист1 - Tаблица 1 - Tаблица 1'!#REF!</f>
        <v>#REF!</v>
      </c>
      <c r="B329" s="77" t="str">
        <f>'Лист1 - Tаблица 1 - Tаблица 1'!$B$10</f>
        <v>28(8)х50</v>
      </c>
      <c r="C329" s="82">
        <f>'Лист1 - Tаблица 1 - Tаблица 1'!$D$11</f>
        <v>25</v>
      </c>
      <c r="D329" s="72">
        <v>3</v>
      </c>
      <c r="E329" s="72">
        <v>100000</v>
      </c>
      <c r="F329" s="77">
        <f>'Лист1 - Tаблица 1 - Tаблица 1'!W11</f>
        <v>1.1254175000000002</v>
      </c>
      <c r="G329" s="78"/>
      <c r="H329" s="78"/>
      <c r="I329" s="78"/>
      <c r="J329" s="78"/>
      <c r="K329" s="79"/>
    </row>
    <row r="330" spans="1:11" ht="19.5" customHeight="1">
      <c r="A330" s="71" t="e">
        <f>'Лист1 - Tаблица 1 - Tаблица 1'!#REF!</f>
        <v>#REF!</v>
      </c>
      <c r="B330" s="77" t="str">
        <f>'Лист1 - Tаблица 1 - Tаблица 1'!$B$10</f>
        <v>28(8)х50</v>
      </c>
      <c r="C330" s="82">
        <f>'Лист1 - Tаблица 1 - Tаблица 1'!$D$11</f>
        <v>25</v>
      </c>
      <c r="D330" s="72">
        <v>3</v>
      </c>
      <c r="E330" s="72">
        <v>1000000</v>
      </c>
      <c r="F330" s="77">
        <f>'Лист1 - Tаблица 1 - Tаблица 1'!W11</f>
        <v>1.1254175000000002</v>
      </c>
      <c r="G330" s="78"/>
      <c r="H330" s="78"/>
      <c r="I330" s="78"/>
      <c r="J330" s="78"/>
      <c r="K330" s="79"/>
    </row>
    <row r="331" spans="1:11" ht="19.5" customHeight="1">
      <c r="A331" s="71" t="e">
        <f>'Лист1 - Tаблица 1 - Tаблица 1'!#REF!</f>
        <v>#REF!</v>
      </c>
      <c r="B331" s="77" t="str">
        <f>'Лист1 - Tаблица 1 - Tаблица 1'!$B$10</f>
        <v>28(8)х50</v>
      </c>
      <c r="C331" s="82">
        <f>'Лист1 - Tаблица 1 - Tаблица 1'!$D$11</f>
        <v>25</v>
      </c>
      <c r="D331" s="72">
        <v>4</v>
      </c>
      <c r="E331" s="72">
        <f>'Лист1 - Tаблица 1 - Tаблица 1'!$E$4</f>
        <v>10000</v>
      </c>
      <c r="F331" s="77">
        <f>'Лист1 - Tаблица 1 - Tаблица 1'!H11</f>
        <v>1.6850625000000001</v>
      </c>
      <c r="G331" s="78"/>
      <c r="H331" s="78"/>
      <c r="I331" s="78"/>
      <c r="J331" s="78"/>
      <c r="K331" s="79"/>
    </row>
    <row r="332" spans="1:11" ht="19.5" customHeight="1">
      <c r="A332" s="71" t="e">
        <f>'Лист1 - Tаблица 1 - Tаблица 1'!#REF!</f>
        <v>#REF!</v>
      </c>
      <c r="B332" s="77" t="str">
        <f>'Лист1 - Tаблица 1 - Tаблица 1'!$B$10</f>
        <v>28(8)х50</v>
      </c>
      <c r="C332" s="82">
        <f>'Лист1 - Tаблица 1 - Tаблица 1'!$D$11</f>
        <v>25</v>
      </c>
      <c r="D332" s="72">
        <v>4</v>
      </c>
      <c r="E332" s="72">
        <f>'Лист1 - Tаблица 1 - Tаблица 1'!$I$4</f>
        <v>20000</v>
      </c>
      <c r="F332" s="77">
        <f>'Лист1 - Tаблица 1 - Tаблица 1'!L11</f>
        <v>1.61766</v>
      </c>
      <c r="G332" s="78"/>
      <c r="H332" s="78"/>
      <c r="I332" s="78"/>
      <c r="J332" s="78"/>
      <c r="K332" s="79"/>
    </row>
    <row r="333" spans="1:11" ht="19.5" customHeight="1">
      <c r="A333" s="71" t="e">
        <f>'Лист1 - Tаблица 1 - Tаблица 1'!#REF!</f>
        <v>#REF!</v>
      </c>
      <c r="B333" s="77" t="str">
        <f>'Лист1 - Tаблица 1 - Tаблица 1'!$B$10</f>
        <v>28(8)х50</v>
      </c>
      <c r="C333" s="82">
        <f>'Лист1 - Tаблица 1 - Tаблица 1'!$D$11</f>
        <v>25</v>
      </c>
      <c r="D333" s="72">
        <v>4</v>
      </c>
      <c r="E333" s="72">
        <f>'Лист1 - Tаблица 1 - Tаблица 1'!$M$4</f>
        <v>30000</v>
      </c>
      <c r="F333" s="77">
        <f>'Лист1 - Tаблица 1 - Tаблица 1'!P11</f>
        <v>1.482855</v>
      </c>
      <c r="G333" s="78"/>
      <c r="H333" s="78"/>
      <c r="I333" s="78"/>
      <c r="J333" s="78"/>
      <c r="K333" s="79"/>
    </row>
    <row r="334" spans="1:11" ht="19.5" customHeight="1">
      <c r="A334" s="71" t="e">
        <f>'Лист1 - Tаблица 1 - Tаблица 1'!#REF!</f>
        <v>#REF!</v>
      </c>
      <c r="B334" s="77" t="str">
        <f>'Лист1 - Tаблица 1 - Tаблица 1'!$B$10</f>
        <v>28(8)х50</v>
      </c>
      <c r="C334" s="82">
        <f>'Лист1 - Tаблица 1 - Tаблица 1'!$D$11</f>
        <v>25</v>
      </c>
      <c r="D334" s="72">
        <v>4</v>
      </c>
      <c r="E334" s="72">
        <f>'Лист1 - Tаблица 1 - Tаблица 1'!$Q$4</f>
        <v>50000</v>
      </c>
      <c r="F334" s="77">
        <f>'Лист1 - Tаблица 1 - Tаблица 1'!T11</f>
        <v>1.4154525</v>
      </c>
      <c r="G334" s="78"/>
      <c r="H334" s="78"/>
      <c r="I334" s="78"/>
      <c r="J334" s="78"/>
      <c r="K334" s="79"/>
    </row>
    <row r="335" spans="1:11" ht="19.5" customHeight="1">
      <c r="A335" s="71" t="e">
        <f>'Лист1 - Tаблица 1 - Tаблица 1'!#REF!</f>
        <v>#REF!</v>
      </c>
      <c r="B335" s="77" t="str">
        <f>'Лист1 - Tаблица 1 - Tаблица 1'!$B$10</f>
        <v>28(8)х50</v>
      </c>
      <c r="C335" s="82">
        <f>'Лист1 - Tаблица 1 - Tаблица 1'!$D$11</f>
        <v>25</v>
      </c>
      <c r="D335" s="72">
        <v>4</v>
      </c>
      <c r="E335" s="72">
        <v>100000</v>
      </c>
      <c r="F335" s="77">
        <f>'Лист1 - Tаблица 1 - Tаблица 1'!X11</f>
        <v>1.2806475000000002</v>
      </c>
      <c r="G335" s="78"/>
      <c r="H335" s="78"/>
      <c r="I335" s="78"/>
      <c r="J335" s="78"/>
      <c r="K335" s="79"/>
    </row>
    <row r="336" spans="1:11" ht="19.5" customHeight="1">
      <c r="A336" s="71" t="e">
        <f>'Лист1 - Tаблица 1 - Tаблица 1'!#REF!</f>
        <v>#REF!</v>
      </c>
      <c r="B336" s="77" t="str">
        <f>'Лист1 - Tаблица 1 - Tаблица 1'!$B$10</f>
        <v>28(8)х50</v>
      </c>
      <c r="C336" s="82">
        <f>'Лист1 - Tаблица 1 - Tаблица 1'!$D$11</f>
        <v>25</v>
      </c>
      <c r="D336" s="72">
        <v>4</v>
      </c>
      <c r="E336" s="72">
        <v>1000000</v>
      </c>
      <c r="F336" s="77">
        <f>'Лист1 - Tаблица 1 - Tаблица 1'!X11</f>
        <v>1.2806475000000002</v>
      </c>
      <c r="G336" s="78"/>
      <c r="H336" s="78"/>
      <c r="I336" s="78"/>
      <c r="J336" s="78"/>
      <c r="K336" s="79"/>
    </row>
    <row r="337" spans="1:11" ht="19.5" customHeight="1">
      <c r="A337" s="71" t="e">
        <f>'Лист1 - Tаблица 1 - Tаблица 1'!#REF!</f>
        <v>#REF!</v>
      </c>
      <c r="B337" s="77" t="str">
        <f>'Лист1 - Tаблица 1 - Tаблица 1'!$B$10</f>
        <v>28(8)х50</v>
      </c>
      <c r="C337" s="82">
        <f>'Лист1 - Tаблица 1 - Tаблица 1'!$D$12</f>
        <v>30</v>
      </c>
      <c r="D337" s="63">
        <v>1</v>
      </c>
      <c r="E337" s="72">
        <f>'Лист1 - Tаблица 1 - Tаблица 1'!$E$4</f>
        <v>10000</v>
      </c>
      <c r="F337" s="77">
        <f>'Лист1 - Tаблица 1 - Tаблица 1'!E12</f>
        <v>1.531875</v>
      </c>
      <c r="G337" s="78"/>
      <c r="H337" s="78"/>
      <c r="I337" s="78"/>
      <c r="J337" s="78"/>
      <c r="K337" s="79"/>
    </row>
    <row r="338" spans="1:11" ht="19.5" customHeight="1">
      <c r="A338" s="71" t="e">
        <f>'Лист1 - Tаблица 1 - Tаблица 1'!#REF!</f>
        <v>#REF!</v>
      </c>
      <c r="B338" s="77" t="str">
        <f>'Лист1 - Tаблица 1 - Tаблица 1'!$B$10</f>
        <v>28(8)х50</v>
      </c>
      <c r="C338" s="82">
        <f>'Лист1 - Tаблица 1 - Tаблица 1'!$D$12</f>
        <v>30</v>
      </c>
      <c r="D338" s="66">
        <v>1</v>
      </c>
      <c r="E338" s="72">
        <f>'Лист1 - Tаблица 1 - Tаблица 1'!$I$4</f>
        <v>20000</v>
      </c>
      <c r="F338" s="77">
        <f>'Лист1 - Tаблица 1 - Tаблица 1'!I12</f>
        <v>1.4706000000000001</v>
      </c>
      <c r="G338" s="78"/>
      <c r="H338" s="78"/>
      <c r="I338" s="78"/>
      <c r="J338" s="78"/>
      <c r="K338" s="79"/>
    </row>
    <row r="339" spans="1:11" ht="19.5" customHeight="1">
      <c r="A339" s="71" t="e">
        <f>'Лист1 - Tаблица 1 - Tаблица 1'!#REF!</f>
        <v>#REF!</v>
      </c>
      <c r="B339" s="77" t="str">
        <f>'Лист1 - Tаблица 1 - Tаблица 1'!$B$10</f>
        <v>28(8)х50</v>
      </c>
      <c r="C339" s="82">
        <f>'Лист1 - Tаблица 1 - Tаблица 1'!$D$12</f>
        <v>30</v>
      </c>
      <c r="D339" s="66">
        <v>1</v>
      </c>
      <c r="E339" s="72">
        <f>'Лист1 - Tаблица 1 - Tаблица 1'!$M$4</f>
        <v>30000</v>
      </c>
      <c r="F339" s="77">
        <f>'Лист1 - Tаблица 1 - Tаблица 1'!M12</f>
        <v>1.3480500000000002</v>
      </c>
      <c r="G339" s="78"/>
      <c r="H339" s="78"/>
      <c r="I339" s="78"/>
      <c r="J339" s="78"/>
      <c r="K339" s="79"/>
    </row>
    <row r="340" spans="1:11" ht="19.5" customHeight="1">
      <c r="A340" s="71" t="e">
        <f>'Лист1 - Tаблица 1 - Tаблица 1'!#REF!</f>
        <v>#REF!</v>
      </c>
      <c r="B340" s="77" t="str">
        <f>'Лист1 - Tаблица 1 - Tаблица 1'!$B$10</f>
        <v>28(8)х50</v>
      </c>
      <c r="C340" s="82">
        <f>'Лист1 - Tаблица 1 - Tаблица 1'!$D$12</f>
        <v>30</v>
      </c>
      <c r="D340" s="66">
        <v>1</v>
      </c>
      <c r="E340" s="72">
        <f>'Лист1 - Tаблица 1 - Tаблица 1'!$Q$4</f>
        <v>50000</v>
      </c>
      <c r="F340" s="77">
        <f>'Лист1 - Tаблица 1 - Tаблица 1'!Q12</f>
        <v>1.286775</v>
      </c>
      <c r="G340" s="78"/>
      <c r="H340" s="78"/>
      <c r="I340" s="78"/>
      <c r="J340" s="78"/>
      <c r="K340" s="79"/>
    </row>
    <row r="341" spans="1:11" ht="19.5" customHeight="1">
      <c r="A341" s="71" t="e">
        <f>'Лист1 - Tаблица 1 - Tаблица 1'!#REF!</f>
        <v>#REF!</v>
      </c>
      <c r="B341" s="77" t="str">
        <f>'Лист1 - Tаблица 1 - Tаблица 1'!$B$10</f>
        <v>28(8)х50</v>
      </c>
      <c r="C341" s="82">
        <f>'Лист1 - Tаблица 1 - Tаблица 1'!$D$12</f>
        <v>30</v>
      </c>
      <c r="D341" s="66">
        <v>1</v>
      </c>
      <c r="E341" s="72">
        <v>100000</v>
      </c>
      <c r="F341" s="77">
        <f>'Лист1 - Tаблица 1 - Tаблица 1'!U12</f>
        <v>1.164225</v>
      </c>
      <c r="G341" s="78"/>
      <c r="H341" s="78"/>
      <c r="I341" s="78"/>
      <c r="J341" s="78"/>
      <c r="K341" s="79"/>
    </row>
    <row r="342" spans="1:11" ht="19.5" customHeight="1">
      <c r="A342" s="71" t="e">
        <f>'Лист1 - Tаблица 1 - Tаблица 1'!#REF!</f>
        <v>#REF!</v>
      </c>
      <c r="B342" s="77" t="str">
        <f>'Лист1 - Tаблица 1 - Tаблица 1'!$B$10</f>
        <v>28(8)х50</v>
      </c>
      <c r="C342" s="82">
        <f>'Лист1 - Tаблица 1 - Tаблица 1'!$D$12</f>
        <v>30</v>
      </c>
      <c r="D342" s="69">
        <v>1</v>
      </c>
      <c r="E342" s="72">
        <v>1000000</v>
      </c>
      <c r="F342" s="77">
        <f>'Лист1 - Tаблица 1 - Tаблица 1'!U12</f>
        <v>1.164225</v>
      </c>
      <c r="G342" s="78"/>
      <c r="H342" s="78"/>
      <c r="I342" s="78"/>
      <c r="J342" s="78"/>
      <c r="K342" s="79"/>
    </row>
    <row r="343" spans="1:11" ht="19.5" customHeight="1">
      <c r="A343" s="71" t="e">
        <f>'Лист1 - Tаблица 1 - Tаблица 1'!#REF!</f>
        <v>#REF!</v>
      </c>
      <c r="B343" s="77" t="str">
        <f>'Лист1 - Tаблица 1 - Tаблица 1'!$B$10</f>
        <v>28(8)х50</v>
      </c>
      <c r="C343" s="82">
        <f>'Лист1 - Tаблица 1 - Tаблица 1'!$D$12</f>
        <v>30</v>
      </c>
      <c r="D343" s="72">
        <v>2</v>
      </c>
      <c r="E343" s="72">
        <f>'Лист1 - Tаблица 1 - Tаблица 1'!$E$4</f>
        <v>10000</v>
      </c>
      <c r="F343" s="77">
        <f>'Лист1 - Tаблица 1 - Tаблица 1'!F12</f>
        <v>1.654425</v>
      </c>
      <c r="G343" s="78"/>
      <c r="H343" s="78"/>
      <c r="I343" s="78"/>
      <c r="J343" s="78"/>
      <c r="K343" s="79"/>
    </row>
    <row r="344" spans="1:11" ht="19.5" customHeight="1">
      <c r="A344" s="71" t="e">
        <f>'Лист1 - Tаблица 1 - Tаблица 1'!#REF!</f>
        <v>#REF!</v>
      </c>
      <c r="B344" s="77" t="str">
        <f>'Лист1 - Tаблица 1 - Tаблица 1'!$B$10</f>
        <v>28(8)х50</v>
      </c>
      <c r="C344" s="82">
        <f>'Лист1 - Tаблица 1 - Tаблица 1'!$D$12</f>
        <v>30</v>
      </c>
      <c r="D344" s="72">
        <v>2</v>
      </c>
      <c r="E344" s="72">
        <f>'Лист1 - Tаблица 1 - Tаблица 1'!$I$4</f>
        <v>20000</v>
      </c>
      <c r="F344" s="77">
        <f>'Лист1 - Tаблица 1 - Tаблица 1'!J12</f>
        <v>1.588248</v>
      </c>
      <c r="G344" s="78"/>
      <c r="H344" s="78"/>
      <c r="I344" s="78"/>
      <c r="J344" s="78"/>
      <c r="K344" s="79"/>
    </row>
    <row r="345" spans="1:11" ht="19.5" customHeight="1">
      <c r="A345" s="71" t="e">
        <f>'Лист1 - Tаблица 1 - Tаблица 1'!#REF!</f>
        <v>#REF!</v>
      </c>
      <c r="B345" s="77" t="str">
        <f>'Лист1 - Tаблица 1 - Tаблица 1'!$B$10</f>
        <v>28(8)х50</v>
      </c>
      <c r="C345" s="82">
        <f>'Лист1 - Tаблица 1 - Tаблица 1'!$D$12</f>
        <v>30</v>
      </c>
      <c r="D345" s="72">
        <v>2</v>
      </c>
      <c r="E345" s="72">
        <f>'Лист1 - Tаблица 1 - Tаблица 1'!$M$4</f>
        <v>30000</v>
      </c>
      <c r="F345" s="77">
        <f>'Лист1 - Tаблица 1 - Tаблица 1'!N12</f>
        <v>1.4558940000000002</v>
      </c>
      <c r="G345" s="78"/>
      <c r="H345" s="78"/>
      <c r="I345" s="78"/>
      <c r="J345" s="78"/>
      <c r="K345" s="79"/>
    </row>
    <row r="346" spans="1:11" ht="19.5" customHeight="1">
      <c r="A346" s="71" t="e">
        <f>'Лист1 - Tаблица 1 - Tаблица 1'!#REF!</f>
        <v>#REF!</v>
      </c>
      <c r="B346" s="77" t="str">
        <f>'Лист1 - Tаблица 1 - Tаблица 1'!$B$10</f>
        <v>28(8)х50</v>
      </c>
      <c r="C346" s="82">
        <f>'Лист1 - Tаблица 1 - Tаблица 1'!$D$12</f>
        <v>30</v>
      </c>
      <c r="D346" s="72">
        <v>2</v>
      </c>
      <c r="E346" s="72">
        <f>'Лист1 - Tаблица 1 - Tаблица 1'!$Q$4</f>
        <v>50000</v>
      </c>
      <c r="F346" s="77">
        <f>'Лист1 - Tаблица 1 - Tаблица 1'!R12</f>
        <v>1.389717</v>
      </c>
      <c r="G346" s="78"/>
      <c r="H346" s="78"/>
      <c r="I346" s="78"/>
      <c r="J346" s="78"/>
      <c r="K346" s="79"/>
    </row>
    <row r="347" spans="1:11" ht="19.5" customHeight="1">
      <c r="A347" s="71" t="e">
        <f>'Лист1 - Tаблица 1 - Tаблица 1'!#REF!</f>
        <v>#REF!</v>
      </c>
      <c r="B347" s="77" t="str">
        <f>'Лист1 - Tаблица 1 - Tаблица 1'!$B$10</f>
        <v>28(8)х50</v>
      </c>
      <c r="C347" s="82">
        <f>'Лист1 - Tаблица 1 - Tаблица 1'!$D$12</f>
        <v>30</v>
      </c>
      <c r="D347" s="72">
        <v>2</v>
      </c>
      <c r="E347" s="72">
        <v>100000</v>
      </c>
      <c r="F347" s="77">
        <f>'Лист1 - Tаблица 1 - Tаблица 1'!V12</f>
        <v>1.257363</v>
      </c>
      <c r="G347" s="78"/>
      <c r="H347" s="78"/>
      <c r="I347" s="78"/>
      <c r="J347" s="78"/>
      <c r="K347" s="79"/>
    </row>
    <row r="348" spans="1:11" ht="19.5" customHeight="1">
      <c r="A348" s="71" t="e">
        <f>'Лист1 - Tаблица 1 - Tаблица 1'!#REF!</f>
        <v>#REF!</v>
      </c>
      <c r="B348" s="77" t="str">
        <f>'Лист1 - Tаблица 1 - Tаблица 1'!$B$10</f>
        <v>28(8)х50</v>
      </c>
      <c r="C348" s="82">
        <f>'Лист1 - Tаблица 1 - Tаблица 1'!$D$12</f>
        <v>30</v>
      </c>
      <c r="D348" s="72">
        <v>2</v>
      </c>
      <c r="E348" s="72">
        <v>1000000</v>
      </c>
      <c r="F348" s="77">
        <f>'Лист1 - Tаблица 1 - Tаблица 1'!V12</f>
        <v>1.257363</v>
      </c>
      <c r="G348" s="78"/>
      <c r="H348" s="78"/>
      <c r="I348" s="78"/>
      <c r="J348" s="78"/>
      <c r="K348" s="79"/>
    </row>
    <row r="349" spans="1:11" ht="19.5" customHeight="1">
      <c r="A349" s="71" t="e">
        <f>'Лист1 - Tаблица 1 - Tаблица 1'!#REF!</f>
        <v>#REF!</v>
      </c>
      <c r="B349" s="77" t="str">
        <f>'Лист1 - Tаблица 1 - Tаблица 1'!$B$10</f>
        <v>28(8)х50</v>
      </c>
      <c r="C349" s="82">
        <f>'Лист1 - Tаблица 1 - Tаблица 1'!$D$12</f>
        <v>30</v>
      </c>
      <c r="D349" s="72">
        <v>3</v>
      </c>
      <c r="E349" s="72">
        <f>'Лист1 - Tаблица 1 - Tаблица 1'!$E$4</f>
        <v>10000</v>
      </c>
      <c r="F349" s="77">
        <f>'Лист1 - Tаблица 1 - Tаблица 1'!G12</f>
        <v>1.7769750000000002</v>
      </c>
      <c r="G349" s="78"/>
      <c r="H349" s="78"/>
      <c r="I349" s="78"/>
      <c r="J349" s="78"/>
      <c r="K349" s="79"/>
    </row>
    <row r="350" spans="1:11" ht="19.5" customHeight="1">
      <c r="A350" s="71" t="e">
        <f>'Лист1 - Tаблица 1 - Tаблица 1'!#REF!</f>
        <v>#REF!</v>
      </c>
      <c r="B350" s="77" t="str">
        <f>'Лист1 - Tаблица 1 - Tаблица 1'!$B$10</f>
        <v>28(8)х50</v>
      </c>
      <c r="C350" s="82">
        <f>'Лист1 - Tаблица 1 - Tаблица 1'!$D$12</f>
        <v>30</v>
      </c>
      <c r="D350" s="72">
        <v>3</v>
      </c>
      <c r="E350" s="72">
        <f>'Лист1 - Tаблица 1 - Tаблица 1'!$I$4</f>
        <v>20000</v>
      </c>
      <c r="F350" s="77">
        <f>'Лист1 - Tаблица 1 - Tаблица 1'!K12</f>
        <v>1.705896</v>
      </c>
      <c r="G350" s="78"/>
      <c r="H350" s="78"/>
      <c r="I350" s="78"/>
      <c r="J350" s="78"/>
      <c r="K350" s="79"/>
    </row>
    <row r="351" spans="1:11" ht="19.5" customHeight="1">
      <c r="A351" s="71" t="e">
        <f>'Лист1 - Tаблица 1 - Tаблица 1'!#REF!</f>
        <v>#REF!</v>
      </c>
      <c r="B351" s="77" t="str">
        <f>'Лист1 - Tаблица 1 - Tаблица 1'!$B$10</f>
        <v>28(8)х50</v>
      </c>
      <c r="C351" s="82">
        <f>'Лист1 - Tаблица 1 - Tаблица 1'!$D$12</f>
        <v>30</v>
      </c>
      <c r="D351" s="72">
        <v>3</v>
      </c>
      <c r="E351" s="72">
        <f>'Лист1 - Tаблица 1 - Tаблица 1'!$M$4</f>
        <v>30000</v>
      </c>
      <c r="F351" s="77">
        <f>'Лист1 - Tаблица 1 - Tаблица 1'!O12</f>
        <v>1.5637380000000003</v>
      </c>
      <c r="G351" s="78"/>
      <c r="H351" s="78"/>
      <c r="I351" s="78"/>
      <c r="J351" s="78"/>
      <c r="K351" s="79"/>
    </row>
    <row r="352" spans="1:11" ht="19.5" customHeight="1">
      <c r="A352" s="71" t="e">
        <f>'Лист1 - Tаблица 1 - Tаблица 1'!#REF!</f>
        <v>#REF!</v>
      </c>
      <c r="B352" s="77" t="str">
        <f>'Лист1 - Tаблица 1 - Tаблица 1'!$B$10</f>
        <v>28(8)х50</v>
      </c>
      <c r="C352" s="82">
        <f>'Лист1 - Tаблица 1 - Tаблица 1'!$D$12</f>
        <v>30</v>
      </c>
      <c r="D352" s="72">
        <v>3</v>
      </c>
      <c r="E352" s="72">
        <f>'Лист1 - Tаблица 1 - Tаблица 1'!$Q$4</f>
        <v>50000</v>
      </c>
      <c r="F352" s="77">
        <f>'Лист1 - Tаблица 1 - Tаблица 1'!S12</f>
        <v>1.492659</v>
      </c>
      <c r="G352" s="78"/>
      <c r="H352" s="78"/>
      <c r="I352" s="78"/>
      <c r="J352" s="78"/>
      <c r="K352" s="79"/>
    </row>
    <row r="353" spans="1:11" ht="19.5" customHeight="1">
      <c r="A353" s="71" t="e">
        <f>'Лист1 - Tаблица 1 - Tаблица 1'!#REF!</f>
        <v>#REF!</v>
      </c>
      <c r="B353" s="77" t="str">
        <f>'Лист1 - Tаблица 1 - Tаблица 1'!$B$10</f>
        <v>28(8)х50</v>
      </c>
      <c r="C353" s="82">
        <f>'Лист1 - Tаблица 1 - Tаблица 1'!$D$12</f>
        <v>30</v>
      </c>
      <c r="D353" s="72">
        <v>3</v>
      </c>
      <c r="E353" s="72">
        <v>100000</v>
      </c>
      <c r="F353" s="77">
        <f>'Лист1 - Tаблица 1 - Tаблица 1'!W12</f>
        <v>1.350501</v>
      </c>
      <c r="G353" s="78"/>
      <c r="H353" s="78"/>
      <c r="I353" s="78"/>
      <c r="J353" s="78"/>
      <c r="K353" s="79"/>
    </row>
    <row r="354" spans="1:11" ht="19.5" customHeight="1">
      <c r="A354" s="71" t="e">
        <f>'Лист1 - Tаблица 1 - Tаблица 1'!#REF!</f>
        <v>#REF!</v>
      </c>
      <c r="B354" s="77" t="str">
        <f>'Лист1 - Tаблица 1 - Tаблица 1'!$B$10</f>
        <v>28(8)х50</v>
      </c>
      <c r="C354" s="82">
        <f>'Лист1 - Tаблица 1 - Tаблица 1'!$D$12</f>
        <v>30</v>
      </c>
      <c r="D354" s="72">
        <v>3</v>
      </c>
      <c r="E354" s="72">
        <v>1000000</v>
      </c>
      <c r="F354" s="77">
        <f>'Лист1 - Tаблица 1 - Tаблица 1'!W12</f>
        <v>1.350501</v>
      </c>
      <c r="G354" s="78"/>
      <c r="H354" s="78"/>
      <c r="I354" s="78"/>
      <c r="J354" s="78"/>
      <c r="K354" s="79"/>
    </row>
    <row r="355" spans="1:11" ht="19.5" customHeight="1">
      <c r="A355" s="71" t="e">
        <f>'Лист1 - Tаблица 1 - Tаблица 1'!#REF!</f>
        <v>#REF!</v>
      </c>
      <c r="B355" s="77" t="str">
        <f>'Лист1 - Tаблица 1 - Tаблица 1'!$B$10</f>
        <v>28(8)х50</v>
      </c>
      <c r="C355" s="82">
        <f>'Лист1 - Tаблица 1 - Tаблица 1'!$D$12</f>
        <v>30</v>
      </c>
      <c r="D355" s="72">
        <v>4</v>
      </c>
      <c r="E355" s="72">
        <f>'Лист1 - Tаблица 1 - Tаблица 1'!$E$4</f>
        <v>10000</v>
      </c>
      <c r="F355" s="77">
        <f>'Лист1 - Tаблица 1 - Tаблица 1'!H12</f>
        <v>2.022075</v>
      </c>
      <c r="G355" s="78"/>
      <c r="H355" s="78"/>
      <c r="I355" s="78"/>
      <c r="J355" s="78"/>
      <c r="K355" s="79"/>
    </row>
    <row r="356" spans="1:11" ht="19.5" customHeight="1">
      <c r="A356" s="71" t="e">
        <f>'Лист1 - Tаблица 1 - Tаблица 1'!#REF!</f>
        <v>#REF!</v>
      </c>
      <c r="B356" s="77" t="str">
        <f>'Лист1 - Tаблица 1 - Tаблица 1'!$B$10</f>
        <v>28(8)х50</v>
      </c>
      <c r="C356" s="82">
        <f>'Лист1 - Tаблица 1 - Tаблица 1'!$D$12</f>
        <v>30</v>
      </c>
      <c r="D356" s="72">
        <v>4</v>
      </c>
      <c r="E356" s="72">
        <f>'Лист1 - Tаблица 1 - Tаблица 1'!$I$4</f>
        <v>20000</v>
      </c>
      <c r="F356" s="77">
        <f>'Лист1 - Tаблица 1 - Tаблица 1'!L12</f>
        <v>1.9411920000000003</v>
      </c>
      <c r="G356" s="78"/>
      <c r="H356" s="78"/>
      <c r="I356" s="78"/>
      <c r="J356" s="78"/>
      <c r="K356" s="79"/>
    </row>
    <row r="357" spans="1:11" ht="19.5" customHeight="1">
      <c r="A357" s="71" t="e">
        <f>'Лист1 - Tаблица 1 - Tаблица 1'!#REF!</f>
        <v>#REF!</v>
      </c>
      <c r="B357" s="77" t="str">
        <f>'Лист1 - Tаблица 1 - Tаблица 1'!$B$10</f>
        <v>28(8)х50</v>
      </c>
      <c r="C357" s="82">
        <f>'Лист1 - Tаблица 1 - Tаблица 1'!$D$12</f>
        <v>30</v>
      </c>
      <c r="D357" s="72">
        <v>4</v>
      </c>
      <c r="E357" s="72">
        <f>'Лист1 - Tаблица 1 - Tаблица 1'!$M$4</f>
        <v>30000</v>
      </c>
      <c r="F357" s="77">
        <f>'Лист1 - Tаблица 1 - Tаблица 1'!P12</f>
        <v>1.7794260000000002</v>
      </c>
      <c r="G357" s="78"/>
      <c r="H357" s="78"/>
      <c r="I357" s="78"/>
      <c r="J357" s="78"/>
      <c r="K357" s="79"/>
    </row>
    <row r="358" spans="1:11" ht="19.5" customHeight="1">
      <c r="A358" s="71" t="e">
        <f>'Лист1 - Tаблица 1 - Tаблица 1'!#REF!</f>
        <v>#REF!</v>
      </c>
      <c r="B358" s="77" t="str">
        <f>'Лист1 - Tаблица 1 - Tаблица 1'!$B$10</f>
        <v>28(8)х50</v>
      </c>
      <c r="C358" s="82">
        <f>'Лист1 - Tаблица 1 - Tаблица 1'!$D$12</f>
        <v>30</v>
      </c>
      <c r="D358" s="72">
        <v>4</v>
      </c>
      <c r="E358" s="72">
        <f>'Лист1 - Tаблица 1 - Tаблица 1'!$Q$4</f>
        <v>50000</v>
      </c>
      <c r="F358" s="77">
        <f>'Лист1 - Tаблица 1 - Tаблица 1'!T12</f>
        <v>1.698543</v>
      </c>
      <c r="G358" s="78"/>
      <c r="H358" s="78"/>
      <c r="I358" s="78"/>
      <c r="J358" s="78"/>
      <c r="K358" s="79"/>
    </row>
    <row r="359" spans="1:11" ht="19.5" customHeight="1">
      <c r="A359" s="71" t="e">
        <f>'Лист1 - Tаблица 1 - Tаблица 1'!#REF!</f>
        <v>#REF!</v>
      </c>
      <c r="B359" s="77" t="str">
        <f>'Лист1 - Tаблица 1 - Tаблица 1'!$B$10</f>
        <v>28(8)х50</v>
      </c>
      <c r="C359" s="82">
        <f>'Лист1 - Tаблица 1 - Tаблица 1'!$D$12</f>
        <v>30</v>
      </c>
      <c r="D359" s="72">
        <v>4</v>
      </c>
      <c r="E359" s="72">
        <v>100000</v>
      </c>
      <c r="F359" s="77">
        <f>'Лист1 - Tаблица 1 - Tаблица 1'!X12</f>
        <v>1.536777</v>
      </c>
      <c r="G359" s="78"/>
      <c r="H359" s="78"/>
      <c r="I359" s="78"/>
      <c r="J359" s="78"/>
      <c r="K359" s="79"/>
    </row>
    <row r="360" spans="1:11" ht="19.5" customHeight="1">
      <c r="A360" s="71" t="e">
        <f>'Лист1 - Tаблица 1 - Tаблица 1'!#REF!</f>
        <v>#REF!</v>
      </c>
      <c r="B360" s="77" t="str">
        <f>'Лист1 - Tаблица 1 - Tаблица 1'!$B$10</f>
        <v>28(8)х50</v>
      </c>
      <c r="C360" s="82">
        <f>'Лист1 - Tаблица 1 - Tаблица 1'!$D$12</f>
        <v>30</v>
      </c>
      <c r="D360" s="72">
        <v>4</v>
      </c>
      <c r="E360" s="72">
        <v>1000000</v>
      </c>
      <c r="F360" s="77">
        <f>'Лист1 - Tаблица 1 - Tаблица 1'!X12</f>
        <v>1.536777</v>
      </c>
      <c r="G360" s="78"/>
      <c r="H360" s="78"/>
      <c r="I360" s="78"/>
      <c r="J360" s="78"/>
      <c r="K360" s="79"/>
    </row>
    <row r="361" spans="1:11" ht="19.5" customHeight="1">
      <c r="A361" s="71" t="e">
        <f>'Лист1 - Tаблица 1 - Tаблица 1'!#REF!</f>
        <v>#REF!</v>
      </c>
      <c r="B361" s="77" t="str">
        <f>'Лист1 - Tаблица 1 - Tаблица 1'!$B$13</f>
        <v>30(8)х50</v>
      </c>
      <c r="C361" s="82">
        <f>'Лист1 - Tаблица 1 - Tаблица 1'!$D$13</f>
        <v>22</v>
      </c>
      <c r="D361" s="63">
        <v>1</v>
      </c>
      <c r="E361" s="72">
        <f>'Лист1 - Tаблица 1 - Tаблица 1'!$E$4</f>
        <v>10000</v>
      </c>
      <c r="F361" s="77">
        <f>'Лист1 - Tаблица 1 - Tаблица 1'!E13</f>
        <v>1.175625</v>
      </c>
      <c r="G361" s="78"/>
      <c r="H361" s="78"/>
      <c r="I361" s="78"/>
      <c r="J361" s="78"/>
      <c r="K361" s="79"/>
    </row>
    <row r="362" spans="1:11" ht="19.5" customHeight="1">
      <c r="A362" s="71" t="e">
        <f>'Лист1 - Tаблица 1 - Tаблица 1'!#REF!</f>
        <v>#REF!</v>
      </c>
      <c r="B362" s="77" t="str">
        <f>'Лист1 - Tаблица 1 - Tаблица 1'!$B$13</f>
        <v>30(8)х50</v>
      </c>
      <c r="C362" s="82">
        <f>'Лист1 - Tаблица 1 - Tаблица 1'!$D$13</f>
        <v>22</v>
      </c>
      <c r="D362" s="66">
        <v>1</v>
      </c>
      <c r="E362" s="72">
        <f>'Лист1 - Tаблица 1 - Tаблица 1'!$I$4</f>
        <v>20000</v>
      </c>
      <c r="F362" s="77">
        <f>'Лист1 - Tаблица 1 - Tаблица 1'!I13</f>
        <v>1.1286</v>
      </c>
      <c r="G362" s="78"/>
      <c r="H362" s="78"/>
      <c r="I362" s="78"/>
      <c r="J362" s="78"/>
      <c r="K362" s="79"/>
    </row>
    <row r="363" spans="1:11" ht="19.5" customHeight="1">
      <c r="A363" s="71" t="e">
        <f>'Лист1 - Tаблица 1 - Tаблица 1'!#REF!</f>
        <v>#REF!</v>
      </c>
      <c r="B363" s="77" t="str">
        <f>'Лист1 - Tаблица 1 - Tаблица 1'!$B$13</f>
        <v>30(8)х50</v>
      </c>
      <c r="C363" s="82">
        <f>'Лист1 - Tаблица 1 - Tаблица 1'!$D$13</f>
        <v>22</v>
      </c>
      <c r="D363" s="66">
        <v>1</v>
      </c>
      <c r="E363" s="72">
        <f>'Лист1 - Tаблица 1 - Tаблица 1'!$M$4</f>
        <v>30000</v>
      </c>
      <c r="F363" s="77">
        <f>'Лист1 - Tаблица 1 - Tаблица 1'!M13</f>
        <v>1.0345499999999999</v>
      </c>
      <c r="G363" s="78"/>
      <c r="H363" s="78"/>
      <c r="I363" s="78"/>
      <c r="J363" s="78"/>
      <c r="K363" s="79"/>
    </row>
    <row r="364" spans="1:11" ht="19.5" customHeight="1">
      <c r="A364" s="71" t="e">
        <f>'Лист1 - Tаблица 1 - Tаблица 1'!#REF!</f>
        <v>#REF!</v>
      </c>
      <c r="B364" s="77" t="str">
        <f>'Лист1 - Tаблица 1 - Tаблица 1'!$B$13</f>
        <v>30(8)х50</v>
      </c>
      <c r="C364" s="82">
        <f>'Лист1 - Tаблица 1 - Tаблица 1'!$D$13</f>
        <v>22</v>
      </c>
      <c r="D364" s="66">
        <v>1</v>
      </c>
      <c r="E364" s="72">
        <f>'Лист1 - Tаблица 1 - Tаблица 1'!$Q$4</f>
        <v>50000</v>
      </c>
      <c r="F364" s="77">
        <f>'Лист1 - Tаблица 1 - Tаблица 1'!Q13</f>
        <v>0.987525</v>
      </c>
      <c r="G364" s="78"/>
      <c r="H364" s="78"/>
      <c r="I364" s="78"/>
      <c r="J364" s="78"/>
      <c r="K364" s="79"/>
    </row>
    <row r="365" spans="1:11" ht="19.5" customHeight="1">
      <c r="A365" s="71" t="e">
        <f>'Лист1 - Tаблица 1 - Tаблица 1'!#REF!</f>
        <v>#REF!</v>
      </c>
      <c r="B365" s="77" t="str">
        <f>'Лист1 - Tаблица 1 - Tаблица 1'!$B$13</f>
        <v>30(8)х50</v>
      </c>
      <c r="C365" s="82">
        <f>'Лист1 - Tаблица 1 - Tаблица 1'!$D$13</f>
        <v>22</v>
      </c>
      <c r="D365" s="66">
        <v>1</v>
      </c>
      <c r="E365" s="72">
        <v>100000</v>
      </c>
      <c r="F365" s="77">
        <f>'Лист1 - Tаблица 1 - Tаблица 1'!U13</f>
        <v>0.8934749999999999</v>
      </c>
      <c r="G365" s="78"/>
      <c r="H365" s="78"/>
      <c r="I365" s="78"/>
      <c r="J365" s="78"/>
      <c r="K365" s="79"/>
    </row>
    <row r="366" spans="1:11" ht="19.5" customHeight="1">
      <c r="A366" s="71" t="e">
        <f>'Лист1 - Tаблица 1 - Tаблица 1'!#REF!</f>
        <v>#REF!</v>
      </c>
      <c r="B366" s="77" t="str">
        <f>'Лист1 - Tаблица 1 - Tаблица 1'!$B$13</f>
        <v>30(8)х50</v>
      </c>
      <c r="C366" s="82">
        <f>'Лист1 - Tаблица 1 - Tаблица 1'!$D$13</f>
        <v>22</v>
      </c>
      <c r="D366" s="69">
        <v>1</v>
      </c>
      <c r="E366" s="72">
        <v>1000000</v>
      </c>
      <c r="F366" s="77">
        <f>'Лист1 - Tаблица 1 - Tаблица 1'!U13</f>
        <v>0.8934749999999999</v>
      </c>
      <c r="G366" s="78"/>
      <c r="H366" s="78"/>
      <c r="I366" s="78"/>
      <c r="J366" s="78"/>
      <c r="K366" s="79"/>
    </row>
    <row r="367" spans="1:11" ht="19.5" customHeight="1">
      <c r="A367" s="71" t="e">
        <f>'Лист1 - Tаблица 1 - Tаблица 1'!#REF!</f>
        <v>#REF!</v>
      </c>
      <c r="B367" s="77" t="str">
        <f>'Лист1 - Tаблица 1 - Tаблица 1'!$B$13</f>
        <v>30(8)х50</v>
      </c>
      <c r="C367" s="82">
        <f>'Лист1 - Tаблица 1 - Tаблица 1'!$D$13</f>
        <v>22</v>
      </c>
      <c r="D367" s="72">
        <v>2</v>
      </c>
      <c r="E367" s="72">
        <f>'Лист1 - Tаблица 1 - Tаблица 1'!$E$4</f>
        <v>10000</v>
      </c>
      <c r="F367" s="77">
        <f>'Лист1 - Tаблица 1 - Tаблица 1'!F13</f>
        <v>1.2696749999999999</v>
      </c>
      <c r="G367" s="78"/>
      <c r="H367" s="78"/>
      <c r="I367" s="78"/>
      <c r="J367" s="78"/>
      <c r="K367" s="79"/>
    </row>
    <row r="368" spans="1:11" ht="19.5" customHeight="1">
      <c r="A368" s="71" t="e">
        <f>'Лист1 - Tаблица 1 - Tаблица 1'!#REF!</f>
        <v>#REF!</v>
      </c>
      <c r="B368" s="77" t="str">
        <f>'Лист1 - Tаблица 1 - Tаблица 1'!$B$13</f>
        <v>30(8)х50</v>
      </c>
      <c r="C368" s="82">
        <f>'Лист1 - Tаблица 1 - Tаблица 1'!$D$13</f>
        <v>22</v>
      </c>
      <c r="D368" s="72">
        <v>2</v>
      </c>
      <c r="E368" s="72">
        <f>'Лист1 - Tаблица 1 - Tаблица 1'!$I$4</f>
        <v>20000</v>
      </c>
      <c r="F368" s="77">
        <f>'Лист1 - Tаблица 1 - Tаблица 1'!J13</f>
        <v>1.218888</v>
      </c>
      <c r="G368" s="78"/>
      <c r="H368" s="78"/>
      <c r="I368" s="78"/>
      <c r="J368" s="78"/>
      <c r="K368" s="79"/>
    </row>
    <row r="369" spans="1:11" ht="19.5" customHeight="1">
      <c r="A369" s="71" t="e">
        <f>'Лист1 - Tаблица 1 - Tаблица 1'!#REF!</f>
        <v>#REF!</v>
      </c>
      <c r="B369" s="77" t="str">
        <f>'Лист1 - Tаблица 1 - Tаблица 1'!$B$13</f>
        <v>30(8)х50</v>
      </c>
      <c r="C369" s="82">
        <f>'Лист1 - Tаблица 1 - Tаблица 1'!$D$13</f>
        <v>22</v>
      </c>
      <c r="D369" s="72">
        <v>2</v>
      </c>
      <c r="E369" s="72">
        <f>'Лист1 - Tаблица 1 - Tаблица 1'!$M$4</f>
        <v>30000</v>
      </c>
      <c r="F369" s="77">
        <f>'Лист1 - Tаблица 1 - Tаблица 1'!N13</f>
        <v>1.117314</v>
      </c>
      <c r="G369" s="78"/>
      <c r="H369" s="78"/>
      <c r="I369" s="78"/>
      <c r="J369" s="78"/>
      <c r="K369" s="79"/>
    </row>
    <row r="370" spans="1:11" ht="19.5" customHeight="1">
      <c r="A370" s="71" t="e">
        <f>'Лист1 - Tаблица 1 - Tаблица 1'!#REF!</f>
        <v>#REF!</v>
      </c>
      <c r="B370" s="77" t="str">
        <f>'Лист1 - Tаблица 1 - Tаблица 1'!$B$13</f>
        <v>30(8)х50</v>
      </c>
      <c r="C370" s="82">
        <f>'Лист1 - Tаблица 1 - Tаблица 1'!$D$13</f>
        <v>22</v>
      </c>
      <c r="D370" s="72">
        <v>2</v>
      </c>
      <c r="E370" s="72">
        <f>'Лист1 - Tаблица 1 - Tаблица 1'!$Q$4</f>
        <v>50000</v>
      </c>
      <c r="F370" s="77">
        <f>'Лист1 - Tаблица 1 - Tаблица 1'!R13</f>
        <v>1.066527</v>
      </c>
      <c r="G370" s="78"/>
      <c r="H370" s="78"/>
      <c r="I370" s="78"/>
      <c r="J370" s="78"/>
      <c r="K370" s="79"/>
    </row>
    <row r="371" spans="1:11" ht="19.5" customHeight="1">
      <c r="A371" s="71" t="e">
        <f>'Лист1 - Tаблица 1 - Tаблица 1'!#REF!</f>
        <v>#REF!</v>
      </c>
      <c r="B371" s="77" t="str">
        <f>'Лист1 - Tаблица 1 - Tаблица 1'!$B$13</f>
        <v>30(8)х50</v>
      </c>
      <c r="C371" s="82">
        <f>'Лист1 - Tаблица 1 - Tаблица 1'!$D$13</f>
        <v>22</v>
      </c>
      <c r="D371" s="72">
        <v>2</v>
      </c>
      <c r="E371" s="72">
        <v>100000</v>
      </c>
      <c r="F371" s="77">
        <f>'Лист1 - Tаблица 1 - Tаблица 1'!V13</f>
        <v>0.964953</v>
      </c>
      <c r="G371" s="78"/>
      <c r="H371" s="78"/>
      <c r="I371" s="78"/>
      <c r="J371" s="78"/>
      <c r="K371" s="79"/>
    </row>
    <row r="372" spans="1:11" ht="19.5" customHeight="1">
      <c r="A372" s="71" t="e">
        <f>'Лист1 - Tаблица 1 - Tаблица 1'!#REF!</f>
        <v>#REF!</v>
      </c>
      <c r="B372" s="77" t="str">
        <f>'Лист1 - Tаблица 1 - Tаблица 1'!$B$13</f>
        <v>30(8)х50</v>
      </c>
      <c r="C372" s="82">
        <f>'Лист1 - Tаблица 1 - Tаблица 1'!$D$13</f>
        <v>22</v>
      </c>
      <c r="D372" s="72">
        <v>2</v>
      </c>
      <c r="E372" s="72">
        <v>1000000</v>
      </c>
      <c r="F372" s="77">
        <f>'Лист1 - Tаблица 1 - Tаблица 1'!V13</f>
        <v>0.964953</v>
      </c>
      <c r="G372" s="78"/>
      <c r="H372" s="78"/>
      <c r="I372" s="78"/>
      <c r="J372" s="78"/>
      <c r="K372" s="79"/>
    </row>
    <row r="373" spans="1:11" ht="19.5" customHeight="1">
      <c r="A373" s="71" t="e">
        <f>'Лист1 - Tаблица 1 - Tаблица 1'!#REF!</f>
        <v>#REF!</v>
      </c>
      <c r="B373" s="77" t="str">
        <f>'Лист1 - Tаблица 1 - Tаблица 1'!$B$13</f>
        <v>30(8)х50</v>
      </c>
      <c r="C373" s="82">
        <f>'Лист1 - Tаблица 1 - Tаблица 1'!$D$13</f>
        <v>22</v>
      </c>
      <c r="D373" s="72">
        <v>3</v>
      </c>
      <c r="E373" s="72">
        <f>'Лист1 - Tаблица 1 - Tаблица 1'!$E$4</f>
        <v>10000</v>
      </c>
      <c r="F373" s="77">
        <f>'Лист1 - Tаблица 1 - Tаблица 1'!G13</f>
        <v>1.3637249999999999</v>
      </c>
      <c r="G373" s="78"/>
      <c r="H373" s="78"/>
      <c r="I373" s="78"/>
      <c r="J373" s="78"/>
      <c r="K373" s="79"/>
    </row>
    <row r="374" spans="1:11" ht="19.5" customHeight="1">
      <c r="A374" s="71" t="e">
        <f>'Лист1 - Tаблица 1 - Tаблица 1'!#REF!</f>
        <v>#REF!</v>
      </c>
      <c r="B374" s="77" t="str">
        <f>'Лист1 - Tаблица 1 - Tаблица 1'!$B$13</f>
        <v>30(8)х50</v>
      </c>
      <c r="C374" s="82">
        <f>'Лист1 - Tаблица 1 - Tаблица 1'!$D$13</f>
        <v>22</v>
      </c>
      <c r="D374" s="72">
        <v>3</v>
      </c>
      <c r="E374" s="72">
        <f>'Лист1 - Tаблица 1 - Tаблица 1'!$I$4</f>
        <v>20000</v>
      </c>
      <c r="F374" s="77">
        <f>'Лист1 - Tаблица 1 - Tаблица 1'!K13</f>
        <v>1.3091760000000001</v>
      </c>
      <c r="G374" s="78"/>
      <c r="H374" s="78"/>
      <c r="I374" s="78"/>
      <c r="J374" s="78"/>
      <c r="K374" s="79"/>
    </row>
    <row r="375" spans="1:11" ht="19.5" customHeight="1">
      <c r="A375" s="71" t="e">
        <f>'Лист1 - Tаблица 1 - Tаблица 1'!#REF!</f>
        <v>#REF!</v>
      </c>
      <c r="B375" s="77" t="str">
        <f>'Лист1 - Tаблица 1 - Tаблица 1'!$B$13</f>
        <v>30(8)х50</v>
      </c>
      <c r="C375" s="82">
        <f>'Лист1 - Tаблица 1 - Tаблица 1'!$D$13</f>
        <v>22</v>
      </c>
      <c r="D375" s="72">
        <v>3</v>
      </c>
      <c r="E375" s="72">
        <f>'Лист1 - Tаблица 1 - Tаблица 1'!$M$4</f>
        <v>30000</v>
      </c>
      <c r="F375" s="77">
        <f>'Лист1 - Tаблица 1 - Tаблица 1'!O13</f>
        <v>1.2000779999999998</v>
      </c>
      <c r="G375" s="78"/>
      <c r="H375" s="78"/>
      <c r="I375" s="78"/>
      <c r="J375" s="78"/>
      <c r="K375" s="79"/>
    </row>
    <row r="376" spans="1:11" ht="19.5" customHeight="1">
      <c r="A376" s="71" t="e">
        <f>'Лист1 - Tаблица 1 - Tаблица 1'!#REF!</f>
        <v>#REF!</v>
      </c>
      <c r="B376" s="77" t="str">
        <f>'Лист1 - Tаблица 1 - Tаблица 1'!$B$13</f>
        <v>30(8)х50</v>
      </c>
      <c r="C376" s="82">
        <f>'Лист1 - Tаблица 1 - Tаблица 1'!$D$13</f>
        <v>22</v>
      </c>
      <c r="D376" s="72">
        <v>3</v>
      </c>
      <c r="E376" s="72">
        <f>'Лист1 - Tаблица 1 - Tаблица 1'!$Q$4</f>
        <v>50000</v>
      </c>
      <c r="F376" s="77">
        <f>'Лист1 - Tаблица 1 - Tаблица 1'!S13</f>
        <v>1.145529</v>
      </c>
      <c r="G376" s="78"/>
      <c r="H376" s="78"/>
      <c r="I376" s="78"/>
      <c r="J376" s="78"/>
      <c r="K376" s="79"/>
    </row>
    <row r="377" spans="1:11" ht="19.5" customHeight="1">
      <c r="A377" s="71" t="e">
        <f>'Лист1 - Tаблица 1 - Tаблица 1'!#REF!</f>
        <v>#REF!</v>
      </c>
      <c r="B377" s="77" t="str">
        <f>'Лист1 - Tаблица 1 - Tаблица 1'!$B$13</f>
        <v>30(8)х50</v>
      </c>
      <c r="C377" s="82">
        <f>'Лист1 - Tаблица 1 - Tаблица 1'!$D$13</f>
        <v>22</v>
      </c>
      <c r="D377" s="72">
        <v>3</v>
      </c>
      <c r="E377" s="72">
        <v>100000</v>
      </c>
      <c r="F377" s="77">
        <f>'Лист1 - Tаблица 1 - Tаблица 1'!W13</f>
        <v>1.0364309999999999</v>
      </c>
      <c r="G377" s="78"/>
      <c r="H377" s="78"/>
      <c r="I377" s="78"/>
      <c r="J377" s="78"/>
      <c r="K377" s="79"/>
    </row>
    <row r="378" spans="1:11" ht="19.5" customHeight="1">
      <c r="A378" s="71" t="e">
        <f>'Лист1 - Tаблица 1 - Tаблица 1'!#REF!</f>
        <v>#REF!</v>
      </c>
      <c r="B378" s="77" t="str">
        <f>'Лист1 - Tаблица 1 - Tаблица 1'!$B$13</f>
        <v>30(8)х50</v>
      </c>
      <c r="C378" s="82">
        <f>'Лист1 - Tаблица 1 - Tаблица 1'!$D$13</f>
        <v>22</v>
      </c>
      <c r="D378" s="72">
        <v>3</v>
      </c>
      <c r="E378" s="72">
        <v>1000000</v>
      </c>
      <c r="F378" s="77">
        <f>'Лист1 - Tаблица 1 - Tаблица 1'!W13</f>
        <v>1.0364309999999999</v>
      </c>
      <c r="G378" s="78"/>
      <c r="H378" s="78"/>
      <c r="I378" s="78"/>
      <c r="J378" s="78"/>
      <c r="K378" s="79"/>
    </row>
    <row r="379" spans="1:11" ht="19.5" customHeight="1">
      <c r="A379" s="71" t="e">
        <f>'Лист1 - Tаблица 1 - Tаблица 1'!#REF!</f>
        <v>#REF!</v>
      </c>
      <c r="B379" s="77" t="str">
        <f>'Лист1 - Tаблица 1 - Tаблица 1'!$B$13</f>
        <v>30(8)х50</v>
      </c>
      <c r="C379" s="82">
        <f>'Лист1 - Tаблица 1 - Tаблица 1'!$D$13</f>
        <v>22</v>
      </c>
      <c r="D379" s="72">
        <v>4</v>
      </c>
      <c r="E379" s="72">
        <f>'Лист1 - Tаблица 1 - Tаблица 1'!$E$4</f>
        <v>10000</v>
      </c>
      <c r="F379" s="77">
        <f>'Лист1 - Tаблица 1 - Tаблица 1'!H13</f>
        <v>1.551825</v>
      </c>
      <c r="G379" s="78"/>
      <c r="H379" s="78"/>
      <c r="I379" s="78"/>
      <c r="J379" s="78"/>
      <c r="K379" s="79"/>
    </row>
    <row r="380" spans="1:11" ht="19.5" customHeight="1">
      <c r="A380" s="71" t="e">
        <f>'Лист1 - Tаблица 1 - Tаблица 1'!#REF!</f>
        <v>#REF!</v>
      </c>
      <c r="B380" s="77" t="str">
        <f>'Лист1 - Tаблица 1 - Tаблица 1'!$B$13</f>
        <v>30(8)х50</v>
      </c>
      <c r="C380" s="82">
        <f>'Лист1 - Tаблица 1 - Tаблица 1'!$D$13</f>
        <v>22</v>
      </c>
      <c r="D380" s="72">
        <v>4</v>
      </c>
      <c r="E380" s="72">
        <f>'Лист1 - Tаблица 1 - Tаблица 1'!$I$4</f>
        <v>20000</v>
      </c>
      <c r="F380" s="77">
        <f>'Лист1 - Tаблица 1 - Tаблица 1'!L13</f>
        <v>1.4897520000000002</v>
      </c>
      <c r="G380" s="78"/>
      <c r="H380" s="78"/>
      <c r="I380" s="78"/>
      <c r="J380" s="78"/>
      <c r="K380" s="79"/>
    </row>
    <row r="381" spans="1:11" ht="19.5" customHeight="1">
      <c r="A381" s="71" t="e">
        <f>'Лист1 - Tаблица 1 - Tаблица 1'!#REF!</f>
        <v>#REF!</v>
      </c>
      <c r="B381" s="77" t="str">
        <f>'Лист1 - Tаблица 1 - Tаблица 1'!$B$13</f>
        <v>30(8)х50</v>
      </c>
      <c r="C381" s="82">
        <f>'Лист1 - Tаблица 1 - Tаблица 1'!$D$13</f>
        <v>22</v>
      </c>
      <c r="D381" s="72">
        <v>4</v>
      </c>
      <c r="E381" s="72">
        <f>'Лист1 - Tаблица 1 - Tаблица 1'!$M$4</f>
        <v>30000</v>
      </c>
      <c r="F381" s="77">
        <f>'Лист1 - Tаблица 1 - Tаблица 1'!P13</f>
        <v>1.3656059999999999</v>
      </c>
      <c r="G381" s="78"/>
      <c r="H381" s="78"/>
      <c r="I381" s="78"/>
      <c r="J381" s="78"/>
      <c r="K381" s="79"/>
    </row>
    <row r="382" spans="1:11" ht="19.5" customHeight="1">
      <c r="A382" s="71" t="e">
        <f>'Лист1 - Tаблица 1 - Tаблица 1'!#REF!</f>
        <v>#REF!</v>
      </c>
      <c r="B382" s="77" t="str">
        <f>'Лист1 - Tаблица 1 - Tаблица 1'!$B$13</f>
        <v>30(8)х50</v>
      </c>
      <c r="C382" s="82">
        <f>'Лист1 - Tаблица 1 - Tаблица 1'!$D$13</f>
        <v>22</v>
      </c>
      <c r="D382" s="72">
        <v>4</v>
      </c>
      <c r="E382" s="72">
        <f>'Лист1 - Tаблица 1 - Tаблица 1'!$Q$4</f>
        <v>50000</v>
      </c>
      <c r="F382" s="77">
        <f>'Лист1 - Tаблица 1 - Tаблица 1'!T13</f>
        <v>1.303533</v>
      </c>
      <c r="G382" s="78"/>
      <c r="H382" s="78"/>
      <c r="I382" s="78"/>
      <c r="J382" s="78"/>
      <c r="K382" s="79"/>
    </row>
    <row r="383" spans="1:11" ht="19.5" customHeight="1">
      <c r="A383" s="71" t="e">
        <f>'Лист1 - Tаблица 1 - Tаблица 1'!#REF!</f>
        <v>#REF!</v>
      </c>
      <c r="B383" s="77" t="str">
        <f>'Лист1 - Tаблица 1 - Tаблица 1'!$B$13</f>
        <v>30(8)х50</v>
      </c>
      <c r="C383" s="82">
        <f>'Лист1 - Tаблица 1 - Tаблица 1'!$D$13</f>
        <v>22</v>
      </c>
      <c r="D383" s="72">
        <v>4</v>
      </c>
      <c r="E383" s="72">
        <v>100000</v>
      </c>
      <c r="F383" s="77">
        <f>'Лист1 - Tаблица 1 - Tаблица 1'!X13</f>
        <v>1.1793869999999997</v>
      </c>
      <c r="G383" s="78"/>
      <c r="H383" s="78"/>
      <c r="I383" s="78"/>
      <c r="J383" s="78"/>
      <c r="K383" s="79"/>
    </row>
    <row r="384" spans="1:11" ht="19.5" customHeight="1">
      <c r="A384" s="71" t="e">
        <f>'Лист1 - Tаблица 1 - Tаблица 1'!#REF!</f>
        <v>#REF!</v>
      </c>
      <c r="B384" s="77" t="str">
        <f>'Лист1 - Tаблица 1 - Tаблица 1'!$B$13</f>
        <v>30(8)х50</v>
      </c>
      <c r="C384" s="82">
        <f>'Лист1 - Tаблица 1 - Tаблица 1'!$D$13</f>
        <v>22</v>
      </c>
      <c r="D384" s="72">
        <v>4</v>
      </c>
      <c r="E384" s="72">
        <v>1000000</v>
      </c>
      <c r="F384" s="77">
        <f>'Лист1 - Tаблица 1 - Tаблица 1'!X13</f>
        <v>1.1793869999999997</v>
      </c>
      <c r="G384" s="78"/>
      <c r="H384" s="78"/>
      <c r="I384" s="78"/>
      <c r="J384" s="78"/>
      <c r="K384" s="79"/>
    </row>
    <row r="385" spans="1:11" ht="19.5" customHeight="1">
      <c r="A385" s="71" t="e">
        <f>'Лист1 - Tаблица 1 - Tаблица 1'!#REF!</f>
        <v>#REF!</v>
      </c>
      <c r="B385" s="77" t="str">
        <f>'Лист1 - Tаблица 1 - Tаблица 1'!$B$13</f>
        <v>30(8)х50</v>
      </c>
      <c r="C385" s="82">
        <f>'Лист1 - Tаблица 1 - Tаблица 1'!$D$14</f>
        <v>25</v>
      </c>
      <c r="D385" s="63">
        <v>1</v>
      </c>
      <c r="E385" s="72">
        <f>'Лист1 - Tаблица 1 - Tаблица 1'!$E$4</f>
        <v>10000</v>
      </c>
      <c r="F385" s="77">
        <f>'Лист1 - Tаблица 1 - Tаблица 1'!E14</f>
        <v>1.3359375</v>
      </c>
      <c r="G385" s="78"/>
      <c r="H385" s="78"/>
      <c r="I385" s="78"/>
      <c r="J385" s="78"/>
      <c r="K385" s="79"/>
    </row>
    <row r="386" spans="1:11" ht="19.5" customHeight="1">
      <c r="A386" s="71" t="e">
        <f>'Лист1 - Tаблица 1 - Tаблица 1'!#REF!</f>
        <v>#REF!</v>
      </c>
      <c r="B386" s="77" t="str">
        <f>'Лист1 - Tаблица 1 - Tаблица 1'!$B$13</f>
        <v>30(8)х50</v>
      </c>
      <c r="C386" s="82">
        <f>'Лист1 - Tаблица 1 - Tаблица 1'!$D$14</f>
        <v>25</v>
      </c>
      <c r="D386" s="66">
        <v>1</v>
      </c>
      <c r="E386" s="72">
        <f>'Лист1 - Tаблица 1 - Tаблица 1'!$I$4</f>
        <v>20000</v>
      </c>
      <c r="F386" s="77">
        <f>'Лист1 - Tаблица 1 - Tаблица 1'!I14</f>
        <v>1.2825</v>
      </c>
      <c r="G386" s="78"/>
      <c r="H386" s="78"/>
      <c r="I386" s="78"/>
      <c r="J386" s="78"/>
      <c r="K386" s="79"/>
    </row>
    <row r="387" spans="1:11" ht="19.5" customHeight="1">
      <c r="A387" s="71" t="e">
        <f>'Лист1 - Tаблица 1 - Tаблица 1'!#REF!</f>
        <v>#REF!</v>
      </c>
      <c r="B387" s="77" t="str">
        <f>'Лист1 - Tаблица 1 - Tаблица 1'!$B$13</f>
        <v>30(8)х50</v>
      </c>
      <c r="C387" s="82">
        <f>'Лист1 - Tаблица 1 - Tаблица 1'!$D$14</f>
        <v>25</v>
      </c>
      <c r="D387" s="66">
        <v>1</v>
      </c>
      <c r="E387" s="72">
        <f>'Лист1 - Tаблица 1 - Tаблица 1'!$M$4</f>
        <v>30000</v>
      </c>
      <c r="F387" s="77">
        <f>'Лист1 - Tаблица 1 - Tаблица 1'!M14</f>
        <v>1.175625</v>
      </c>
      <c r="G387" s="78"/>
      <c r="H387" s="78"/>
      <c r="I387" s="78"/>
      <c r="J387" s="78"/>
      <c r="K387" s="79"/>
    </row>
    <row r="388" spans="1:11" ht="19.5" customHeight="1">
      <c r="A388" s="71" t="e">
        <f>'Лист1 - Tаблица 1 - Tаблица 1'!#REF!</f>
        <v>#REF!</v>
      </c>
      <c r="B388" s="77" t="str">
        <f>'Лист1 - Tаблица 1 - Tаблица 1'!$B$13</f>
        <v>30(8)х50</v>
      </c>
      <c r="C388" s="82">
        <f>'Лист1 - Tаблица 1 - Tаблица 1'!$D$14</f>
        <v>25</v>
      </c>
      <c r="D388" s="66">
        <v>1</v>
      </c>
      <c r="E388" s="72">
        <f>'Лист1 - Tаблица 1 - Tаблица 1'!$Q$4</f>
        <v>50000</v>
      </c>
      <c r="F388" s="77">
        <f>'Лист1 - Tаблица 1 - Tаблица 1'!Q14</f>
        <v>1.1221875</v>
      </c>
      <c r="G388" s="78"/>
      <c r="H388" s="78"/>
      <c r="I388" s="78"/>
      <c r="J388" s="78"/>
      <c r="K388" s="79"/>
    </row>
    <row r="389" spans="1:11" ht="19.5" customHeight="1">
      <c r="A389" s="71" t="e">
        <f>'Лист1 - Tаблица 1 - Tаблица 1'!#REF!</f>
        <v>#REF!</v>
      </c>
      <c r="B389" s="77" t="str">
        <f>'Лист1 - Tаблица 1 - Tаблица 1'!$B$13</f>
        <v>30(8)х50</v>
      </c>
      <c r="C389" s="82">
        <f>'Лист1 - Tаблица 1 - Tаблица 1'!$D$14</f>
        <v>25</v>
      </c>
      <c r="D389" s="66">
        <v>1</v>
      </c>
      <c r="E389" s="72">
        <v>100000</v>
      </c>
      <c r="F389" s="77">
        <f>'Лист1 - Tаблица 1 - Tаблица 1'!U14</f>
        <v>1.0153124999999998</v>
      </c>
      <c r="G389" s="78"/>
      <c r="H389" s="78"/>
      <c r="I389" s="78"/>
      <c r="J389" s="78"/>
      <c r="K389" s="79"/>
    </row>
    <row r="390" spans="1:11" ht="19.5" customHeight="1">
      <c r="A390" s="71" t="e">
        <f>'Лист1 - Tаблица 1 - Tаблица 1'!#REF!</f>
        <v>#REF!</v>
      </c>
      <c r="B390" s="77" t="str">
        <f>'Лист1 - Tаблица 1 - Tаблица 1'!$B$13</f>
        <v>30(8)х50</v>
      </c>
      <c r="C390" s="82">
        <f>'Лист1 - Tаблица 1 - Tаблица 1'!$D$14</f>
        <v>25</v>
      </c>
      <c r="D390" s="69">
        <v>1</v>
      </c>
      <c r="E390" s="72">
        <v>1000000</v>
      </c>
      <c r="F390" s="77">
        <f>'Лист1 - Tаблица 1 - Tаблица 1'!U14</f>
        <v>1.0153124999999998</v>
      </c>
      <c r="G390" s="78"/>
      <c r="H390" s="78"/>
      <c r="I390" s="78"/>
      <c r="J390" s="78"/>
      <c r="K390" s="79"/>
    </row>
    <row r="391" spans="1:11" ht="19.5" customHeight="1">
      <c r="A391" s="71" t="e">
        <f>'Лист1 - Tаблица 1 - Tаблица 1'!#REF!</f>
        <v>#REF!</v>
      </c>
      <c r="B391" s="77" t="str">
        <f>'Лист1 - Tаблица 1 - Tаблица 1'!$B$13</f>
        <v>30(8)х50</v>
      </c>
      <c r="C391" s="82">
        <f>'Лист1 - Tаблица 1 - Tаблица 1'!$D$14</f>
        <v>25</v>
      </c>
      <c r="D391" s="72">
        <v>2</v>
      </c>
      <c r="E391" s="72">
        <f>'Лист1 - Tаблица 1 - Tаблица 1'!$E$4</f>
        <v>10000</v>
      </c>
      <c r="F391" s="77">
        <f>'Лист1 - Tаблица 1 - Tаблица 1'!F14</f>
        <v>1.4428125</v>
      </c>
      <c r="G391" s="78"/>
      <c r="H391" s="78"/>
      <c r="I391" s="78"/>
      <c r="J391" s="78"/>
      <c r="K391" s="79"/>
    </row>
    <row r="392" spans="1:11" ht="19.5" customHeight="1">
      <c r="A392" s="71" t="e">
        <f>'Лист1 - Tаблица 1 - Tаблица 1'!#REF!</f>
        <v>#REF!</v>
      </c>
      <c r="B392" s="77" t="str">
        <f>'Лист1 - Tаблица 1 - Tаблица 1'!$B$13</f>
        <v>30(8)х50</v>
      </c>
      <c r="C392" s="82">
        <f>'Лист1 - Tаблица 1 - Tаблица 1'!$D$14</f>
        <v>25</v>
      </c>
      <c r="D392" s="72">
        <v>2</v>
      </c>
      <c r="E392" s="72">
        <f>'Лист1 - Tаблица 1 - Tаблица 1'!$I$4</f>
        <v>20000</v>
      </c>
      <c r="F392" s="77">
        <f>'Лист1 - Tаблица 1 - Tаблица 1'!J14</f>
        <v>1.3851</v>
      </c>
      <c r="G392" s="78"/>
      <c r="H392" s="78"/>
      <c r="I392" s="78"/>
      <c r="J392" s="78"/>
      <c r="K392" s="79"/>
    </row>
    <row r="393" spans="1:11" ht="19.5" customHeight="1">
      <c r="A393" s="71" t="e">
        <f>'Лист1 - Tаблица 1 - Tаблица 1'!#REF!</f>
        <v>#REF!</v>
      </c>
      <c r="B393" s="77" t="str">
        <f>'Лист1 - Tаблица 1 - Tаблица 1'!$B$13</f>
        <v>30(8)х50</v>
      </c>
      <c r="C393" s="82">
        <f>'Лист1 - Tаблица 1 - Tаблица 1'!$D$14</f>
        <v>25</v>
      </c>
      <c r="D393" s="72">
        <v>2</v>
      </c>
      <c r="E393" s="72">
        <f>'Лист1 - Tаблица 1 - Tаблица 1'!$M$4</f>
        <v>30000</v>
      </c>
      <c r="F393" s="77">
        <f>'Лист1 - Tаблица 1 - Tаблица 1'!N14</f>
        <v>1.2696749999999999</v>
      </c>
      <c r="G393" s="78"/>
      <c r="H393" s="78"/>
      <c r="I393" s="78"/>
      <c r="J393" s="78"/>
      <c r="K393" s="79"/>
    </row>
    <row r="394" spans="1:11" ht="19.5" customHeight="1">
      <c r="A394" s="71" t="e">
        <f>'Лист1 - Tаблица 1 - Tаблица 1'!#REF!</f>
        <v>#REF!</v>
      </c>
      <c r="B394" s="77" t="str">
        <f>'Лист1 - Tаблица 1 - Tаблица 1'!$B$13</f>
        <v>30(8)х50</v>
      </c>
      <c r="C394" s="82">
        <f>'Лист1 - Tаблица 1 - Tаблица 1'!$D$14</f>
        <v>25</v>
      </c>
      <c r="D394" s="72">
        <v>2</v>
      </c>
      <c r="E394" s="72">
        <f>'Лист1 - Tаблица 1 - Tаблица 1'!$Q$4</f>
        <v>50000</v>
      </c>
      <c r="F394" s="77">
        <f>'Лист1 - Tаблица 1 - Tаблица 1'!R14</f>
        <v>1.2119624999999998</v>
      </c>
      <c r="G394" s="78"/>
      <c r="H394" s="78"/>
      <c r="I394" s="78"/>
      <c r="J394" s="78"/>
      <c r="K394" s="79"/>
    </row>
    <row r="395" spans="1:11" ht="19.5" customHeight="1">
      <c r="A395" s="71" t="e">
        <f>'Лист1 - Tаблица 1 - Tаблица 1'!#REF!</f>
        <v>#REF!</v>
      </c>
      <c r="B395" s="77" t="str">
        <f>'Лист1 - Tаблица 1 - Tаблица 1'!$B$13</f>
        <v>30(8)х50</v>
      </c>
      <c r="C395" s="82">
        <f>'Лист1 - Tаблица 1 - Tаблица 1'!$D$14</f>
        <v>25</v>
      </c>
      <c r="D395" s="72">
        <v>2</v>
      </c>
      <c r="E395" s="72">
        <v>100000</v>
      </c>
      <c r="F395" s="77">
        <f>'Лист1 - Tаблица 1 - Tаблица 1'!V14</f>
        <v>1.0965374999999997</v>
      </c>
      <c r="G395" s="78"/>
      <c r="H395" s="78"/>
      <c r="I395" s="78"/>
      <c r="J395" s="78"/>
      <c r="K395" s="79"/>
    </row>
    <row r="396" spans="1:11" ht="19.5" customHeight="1">
      <c r="A396" s="71" t="e">
        <f>'Лист1 - Tаблица 1 - Tаблица 1'!#REF!</f>
        <v>#REF!</v>
      </c>
      <c r="B396" s="77" t="str">
        <f>'Лист1 - Tаблица 1 - Tаблица 1'!$B$13</f>
        <v>30(8)х50</v>
      </c>
      <c r="C396" s="82">
        <f>'Лист1 - Tаблица 1 - Tаблица 1'!$D$14</f>
        <v>25</v>
      </c>
      <c r="D396" s="72">
        <v>2</v>
      </c>
      <c r="E396" s="72">
        <v>1000000</v>
      </c>
      <c r="F396" s="77">
        <f>'Лист1 - Tаблица 1 - Tаблица 1'!V14</f>
        <v>1.0965374999999997</v>
      </c>
      <c r="G396" s="78"/>
      <c r="H396" s="78"/>
      <c r="I396" s="78"/>
      <c r="J396" s="78"/>
      <c r="K396" s="79"/>
    </row>
    <row r="397" spans="1:11" ht="19.5" customHeight="1">
      <c r="A397" s="71" t="e">
        <f>'Лист1 - Tаблица 1 - Tаблица 1'!#REF!</f>
        <v>#REF!</v>
      </c>
      <c r="B397" s="77" t="str">
        <f>'Лист1 - Tаблица 1 - Tаблица 1'!$B$13</f>
        <v>30(8)х50</v>
      </c>
      <c r="C397" s="82">
        <f>'Лист1 - Tаблица 1 - Tаблица 1'!$D$14</f>
        <v>25</v>
      </c>
      <c r="D397" s="72">
        <v>3</v>
      </c>
      <c r="E397" s="72">
        <f>'Лист1 - Tаблица 1 - Tаблица 1'!$E$4</f>
        <v>10000</v>
      </c>
      <c r="F397" s="77">
        <f>'Лист1 - Tаблица 1 - Tаблица 1'!G14</f>
        <v>1.5496875</v>
      </c>
      <c r="G397" s="78"/>
      <c r="H397" s="78"/>
      <c r="I397" s="78"/>
      <c r="J397" s="78"/>
      <c r="K397" s="79"/>
    </row>
    <row r="398" spans="1:11" ht="19.5" customHeight="1">
      <c r="A398" s="71" t="e">
        <f>'Лист1 - Tаблица 1 - Tаблица 1'!#REF!</f>
        <v>#REF!</v>
      </c>
      <c r="B398" s="77" t="str">
        <f>'Лист1 - Tаблица 1 - Tаблица 1'!$B$13</f>
        <v>30(8)х50</v>
      </c>
      <c r="C398" s="82">
        <f>'Лист1 - Tаблица 1 - Tаблица 1'!$D$14</f>
        <v>25</v>
      </c>
      <c r="D398" s="72">
        <v>3</v>
      </c>
      <c r="E398" s="72">
        <f>'Лист1 - Tаблица 1 - Tаблица 1'!$I$4</f>
        <v>20000</v>
      </c>
      <c r="F398" s="77">
        <f>'Лист1 - Tаблица 1 - Tаблица 1'!K14</f>
        <v>1.4877</v>
      </c>
      <c r="G398" s="78"/>
      <c r="H398" s="78"/>
      <c r="I398" s="78"/>
      <c r="J398" s="78"/>
      <c r="K398" s="79"/>
    </row>
    <row r="399" spans="1:11" ht="19.5" customHeight="1">
      <c r="A399" s="71" t="e">
        <f>'Лист1 - Tаблица 1 - Tаблица 1'!#REF!</f>
        <v>#REF!</v>
      </c>
      <c r="B399" s="77" t="str">
        <f>'Лист1 - Tаблица 1 - Tаблица 1'!$B$13</f>
        <v>30(8)х50</v>
      </c>
      <c r="C399" s="82">
        <f>'Лист1 - Tаблица 1 - Tаблица 1'!$D$14</f>
        <v>25</v>
      </c>
      <c r="D399" s="72">
        <v>3</v>
      </c>
      <c r="E399" s="72">
        <f>'Лист1 - Tаблица 1 - Tаблица 1'!$M$4</f>
        <v>30000</v>
      </c>
      <c r="F399" s="77">
        <f>'Лист1 - Tаблица 1 - Tаблица 1'!O14</f>
        <v>1.3637249999999999</v>
      </c>
      <c r="G399" s="78"/>
      <c r="H399" s="78"/>
      <c r="I399" s="78"/>
      <c r="J399" s="78"/>
      <c r="K399" s="79"/>
    </row>
    <row r="400" spans="1:11" ht="19.5" customHeight="1">
      <c r="A400" s="71" t="e">
        <f>'Лист1 - Tаблица 1 - Tаблица 1'!#REF!</f>
        <v>#REF!</v>
      </c>
      <c r="B400" s="77" t="str">
        <f>'Лист1 - Tаблица 1 - Tаблица 1'!$B$13</f>
        <v>30(8)х50</v>
      </c>
      <c r="C400" s="82">
        <f>'Лист1 - Tаблица 1 - Tаблица 1'!$D$14</f>
        <v>25</v>
      </c>
      <c r="D400" s="72">
        <v>3</v>
      </c>
      <c r="E400" s="72">
        <f>'Лист1 - Tаблица 1 - Tаблица 1'!$Q$4</f>
        <v>50000</v>
      </c>
      <c r="F400" s="77">
        <f>'Лист1 - Tаблица 1 - Tаблица 1'!S14</f>
        <v>1.3017374999999998</v>
      </c>
      <c r="G400" s="78"/>
      <c r="H400" s="78"/>
      <c r="I400" s="78"/>
      <c r="J400" s="78"/>
      <c r="K400" s="79"/>
    </row>
    <row r="401" spans="1:11" ht="19.5" customHeight="1">
      <c r="A401" s="71" t="e">
        <f>'Лист1 - Tаблица 1 - Tаблица 1'!#REF!</f>
        <v>#REF!</v>
      </c>
      <c r="B401" s="77" t="str">
        <f>'Лист1 - Tаблица 1 - Tаблица 1'!$B$13</f>
        <v>30(8)х50</v>
      </c>
      <c r="C401" s="82">
        <f>'Лист1 - Tаблица 1 - Tаблица 1'!$D$14</f>
        <v>25</v>
      </c>
      <c r="D401" s="72">
        <v>3</v>
      </c>
      <c r="E401" s="72">
        <v>100000</v>
      </c>
      <c r="F401" s="77">
        <f>'Лист1 - Tаблица 1 - Tаблица 1'!W14</f>
        <v>1.1777624999999998</v>
      </c>
      <c r="G401" s="78"/>
      <c r="H401" s="78"/>
      <c r="I401" s="78"/>
      <c r="J401" s="78"/>
      <c r="K401" s="79"/>
    </row>
    <row r="402" spans="1:11" ht="19.5" customHeight="1">
      <c r="A402" s="71" t="e">
        <f>'Лист1 - Tаблица 1 - Tаблица 1'!#REF!</f>
        <v>#REF!</v>
      </c>
      <c r="B402" s="77" t="str">
        <f>'Лист1 - Tаблица 1 - Tаблица 1'!$B$13</f>
        <v>30(8)х50</v>
      </c>
      <c r="C402" s="82">
        <f>'Лист1 - Tаблица 1 - Tаблица 1'!$D$14</f>
        <v>25</v>
      </c>
      <c r="D402" s="72">
        <v>3</v>
      </c>
      <c r="E402" s="72">
        <v>1000000</v>
      </c>
      <c r="F402" s="77">
        <f>'Лист1 - Tаблица 1 - Tаблица 1'!W14</f>
        <v>1.1777624999999998</v>
      </c>
      <c r="G402" s="78"/>
      <c r="H402" s="78"/>
      <c r="I402" s="78"/>
      <c r="J402" s="78"/>
      <c r="K402" s="79"/>
    </row>
    <row r="403" spans="1:11" ht="19.5" customHeight="1">
      <c r="A403" s="71" t="e">
        <f>'Лист1 - Tаблица 1 - Tаблица 1'!#REF!</f>
        <v>#REF!</v>
      </c>
      <c r="B403" s="77" t="str">
        <f>'Лист1 - Tаблица 1 - Tаблица 1'!$B$13</f>
        <v>30(8)х50</v>
      </c>
      <c r="C403" s="82">
        <f>'Лист1 - Tаблица 1 - Tаблица 1'!$D$14</f>
        <v>25</v>
      </c>
      <c r="D403" s="72">
        <v>4</v>
      </c>
      <c r="E403" s="72">
        <f>'Лист1 - Tаблица 1 - Tаблица 1'!$E$4</f>
        <v>10000</v>
      </c>
      <c r="F403" s="77">
        <f>'Лист1 - Tаблица 1 - Tаблица 1'!H14</f>
        <v>1.7634375</v>
      </c>
      <c r="G403" s="78"/>
      <c r="H403" s="78"/>
      <c r="I403" s="78"/>
      <c r="J403" s="78"/>
      <c r="K403" s="79"/>
    </row>
    <row r="404" spans="1:11" ht="19.5" customHeight="1">
      <c r="A404" s="71" t="e">
        <f>'Лист1 - Tаблица 1 - Tаблица 1'!#REF!</f>
        <v>#REF!</v>
      </c>
      <c r="B404" s="77" t="str">
        <f>'Лист1 - Tаблица 1 - Tаблица 1'!$B$13</f>
        <v>30(8)х50</v>
      </c>
      <c r="C404" s="82">
        <f>'Лист1 - Tаблица 1 - Tаблица 1'!$D$14</f>
        <v>25</v>
      </c>
      <c r="D404" s="72">
        <v>4</v>
      </c>
      <c r="E404" s="72">
        <f>'Лист1 - Tаблица 1 - Tаблица 1'!$I$4</f>
        <v>20000</v>
      </c>
      <c r="F404" s="77">
        <f>'Лист1 - Tаблица 1 - Tаблица 1'!L14</f>
        <v>1.6928999999999998</v>
      </c>
      <c r="G404" s="78"/>
      <c r="H404" s="78"/>
      <c r="I404" s="78"/>
      <c r="J404" s="78"/>
      <c r="K404" s="79"/>
    </row>
    <row r="405" spans="1:11" ht="19.5" customHeight="1">
      <c r="A405" s="71" t="e">
        <f>'Лист1 - Tаблица 1 - Tаблица 1'!#REF!</f>
        <v>#REF!</v>
      </c>
      <c r="B405" s="77" t="str">
        <f>'Лист1 - Tаблица 1 - Tаблица 1'!$B$13</f>
        <v>30(8)х50</v>
      </c>
      <c r="C405" s="82">
        <f>'Лист1 - Tаблица 1 - Tаблица 1'!$D$14</f>
        <v>25</v>
      </c>
      <c r="D405" s="72">
        <v>4</v>
      </c>
      <c r="E405" s="72">
        <f>'Лист1 - Tаблица 1 - Tаблица 1'!$M$4</f>
        <v>30000</v>
      </c>
      <c r="F405" s="77">
        <f>'Лист1 - Tаблица 1 - Tаблица 1'!P14</f>
        <v>1.551825</v>
      </c>
      <c r="G405" s="78"/>
      <c r="H405" s="78"/>
      <c r="I405" s="78"/>
      <c r="J405" s="78"/>
      <c r="K405" s="79"/>
    </row>
    <row r="406" spans="1:11" ht="19.5" customHeight="1">
      <c r="A406" s="71" t="e">
        <f>'Лист1 - Tаблица 1 - Tаблица 1'!#REF!</f>
        <v>#REF!</v>
      </c>
      <c r="B406" s="77" t="str">
        <f>'Лист1 - Tаблица 1 - Tаблица 1'!$B$13</f>
        <v>30(8)х50</v>
      </c>
      <c r="C406" s="82">
        <f>'Лист1 - Tаблица 1 - Tаблица 1'!$D$14</f>
        <v>25</v>
      </c>
      <c r="D406" s="72">
        <v>4</v>
      </c>
      <c r="E406" s="72">
        <f>'Лист1 - Tаблица 1 - Tаблица 1'!$Q$4</f>
        <v>50000</v>
      </c>
      <c r="F406" s="77">
        <f>'Лист1 - Tаблица 1 - Tаблица 1'!T14</f>
        <v>1.4812874999999999</v>
      </c>
      <c r="G406" s="78"/>
      <c r="H406" s="78"/>
      <c r="I406" s="78"/>
      <c r="J406" s="78"/>
      <c r="K406" s="79"/>
    </row>
    <row r="407" spans="1:11" ht="19.5" customHeight="1">
      <c r="A407" s="71" t="e">
        <f>'Лист1 - Tаблица 1 - Tаблица 1'!#REF!</f>
        <v>#REF!</v>
      </c>
      <c r="B407" s="77" t="str">
        <f>'Лист1 - Tаблица 1 - Tаблица 1'!$B$13</f>
        <v>30(8)х50</v>
      </c>
      <c r="C407" s="82">
        <f>'Лист1 - Tаблица 1 - Tаблица 1'!$D$14</f>
        <v>25</v>
      </c>
      <c r="D407" s="72">
        <v>4</v>
      </c>
      <c r="E407" s="72">
        <v>100000</v>
      </c>
      <c r="F407" s="77">
        <f>'Лист1 - Tаблица 1 - Tаблица 1'!X14</f>
        <v>1.3402124999999998</v>
      </c>
      <c r="G407" s="78"/>
      <c r="H407" s="78"/>
      <c r="I407" s="78"/>
      <c r="J407" s="78"/>
      <c r="K407" s="79"/>
    </row>
    <row r="408" spans="1:11" ht="19.5" customHeight="1">
      <c r="A408" s="71" t="e">
        <f>'Лист1 - Tаблица 1 - Tаблица 1'!#REF!</f>
        <v>#REF!</v>
      </c>
      <c r="B408" s="77" t="str">
        <f>'Лист1 - Tаблица 1 - Tаблица 1'!$B$13</f>
        <v>30(8)х50</v>
      </c>
      <c r="C408" s="82">
        <f>'Лист1 - Tаблица 1 - Tаблица 1'!$D$14</f>
        <v>25</v>
      </c>
      <c r="D408" s="72">
        <v>4</v>
      </c>
      <c r="E408" s="72">
        <v>1000000</v>
      </c>
      <c r="F408" s="77">
        <f>'Лист1 - Tаблица 1 - Tаблица 1'!X14</f>
        <v>1.3402124999999998</v>
      </c>
      <c r="G408" s="78"/>
      <c r="H408" s="78"/>
      <c r="I408" s="78"/>
      <c r="J408" s="78"/>
      <c r="K408" s="79"/>
    </row>
    <row r="409" spans="1:11" ht="19.5" customHeight="1">
      <c r="A409" s="71" t="e">
        <f>'Лист1 - Tаблица 1 - Tаблица 1'!#REF!</f>
        <v>#REF!</v>
      </c>
      <c r="B409" s="77" t="str">
        <f>'Лист1 - Tаблица 1 - Tаблица 1'!$B$13</f>
        <v>30(8)х50</v>
      </c>
      <c r="C409" s="82">
        <f>'Лист1 - Tаблица 1 - Tаблица 1'!$D$15</f>
        <v>30</v>
      </c>
      <c r="D409" s="63">
        <v>1</v>
      </c>
      <c r="E409" s="72">
        <f>'Лист1 - Tаблица 1 - Tаблица 1'!$E$4</f>
        <v>10000</v>
      </c>
      <c r="F409" s="77">
        <f>'Лист1 - Tаблица 1 - Tаблица 1'!E15</f>
        <v>1.603125</v>
      </c>
      <c r="G409" s="78"/>
      <c r="H409" s="78"/>
      <c r="I409" s="78"/>
      <c r="J409" s="78"/>
      <c r="K409" s="79"/>
    </row>
    <row r="410" spans="1:11" ht="19.5" customHeight="1">
      <c r="A410" s="71" t="e">
        <f>'Лист1 - Tаблица 1 - Tаблица 1'!#REF!</f>
        <v>#REF!</v>
      </c>
      <c r="B410" s="77" t="str">
        <f>'Лист1 - Tаблица 1 - Tаблица 1'!$B$13</f>
        <v>30(8)х50</v>
      </c>
      <c r="C410" s="82">
        <f>'Лист1 - Tаблица 1 - Tаблица 1'!$D$15</f>
        <v>30</v>
      </c>
      <c r="D410" s="66">
        <v>1</v>
      </c>
      <c r="E410" s="72">
        <f>'Лист1 - Tаблица 1 - Tаблица 1'!$I$4</f>
        <v>20000</v>
      </c>
      <c r="F410" s="77">
        <f>'Лист1 - Tаблица 1 - Tаблица 1'!I15</f>
        <v>1.539</v>
      </c>
      <c r="G410" s="78"/>
      <c r="H410" s="78"/>
      <c r="I410" s="78"/>
      <c r="J410" s="78"/>
      <c r="K410" s="79"/>
    </row>
    <row r="411" spans="1:11" ht="19.5" customHeight="1">
      <c r="A411" s="71" t="e">
        <f>'Лист1 - Tаблица 1 - Tаблица 1'!#REF!</f>
        <v>#REF!</v>
      </c>
      <c r="B411" s="77" t="str">
        <f>'Лист1 - Tаблица 1 - Tаблица 1'!$B$13</f>
        <v>30(8)х50</v>
      </c>
      <c r="C411" s="82">
        <f>'Лист1 - Tаблица 1 - Tаблица 1'!$D$15</f>
        <v>30</v>
      </c>
      <c r="D411" s="66">
        <v>1</v>
      </c>
      <c r="E411" s="72">
        <f>'Лист1 - Tаблица 1 - Tаблица 1'!$M$4</f>
        <v>30000</v>
      </c>
      <c r="F411" s="77">
        <f>'Лист1 - Tаблица 1 - Tаблица 1'!M15</f>
        <v>1.41075</v>
      </c>
      <c r="G411" s="78"/>
      <c r="H411" s="78"/>
      <c r="I411" s="78"/>
      <c r="J411" s="78"/>
      <c r="K411" s="79"/>
    </row>
    <row r="412" spans="1:11" ht="19.5" customHeight="1">
      <c r="A412" s="71" t="e">
        <f>'Лист1 - Tаблица 1 - Tаблица 1'!#REF!</f>
        <v>#REF!</v>
      </c>
      <c r="B412" s="77" t="str">
        <f>'Лист1 - Tаблица 1 - Tаблица 1'!$B$13</f>
        <v>30(8)х50</v>
      </c>
      <c r="C412" s="82">
        <f>'Лист1 - Tаблица 1 - Tаблица 1'!$D$15</f>
        <v>30</v>
      </c>
      <c r="D412" s="66">
        <v>1</v>
      </c>
      <c r="E412" s="72">
        <f>'Лист1 - Tаблица 1 - Tаблица 1'!$Q$4</f>
        <v>50000</v>
      </c>
      <c r="F412" s="77">
        <f>'Лист1 - Tаблица 1 - Tаблица 1'!Q15</f>
        <v>1.346625</v>
      </c>
      <c r="G412" s="78"/>
      <c r="H412" s="78"/>
      <c r="I412" s="78"/>
      <c r="J412" s="78"/>
      <c r="K412" s="79"/>
    </row>
    <row r="413" spans="1:11" ht="19.5" customHeight="1">
      <c r="A413" s="71" t="e">
        <f>'Лист1 - Tаблица 1 - Tаблица 1'!#REF!</f>
        <v>#REF!</v>
      </c>
      <c r="B413" s="77" t="str">
        <f>'Лист1 - Tаблица 1 - Tаблица 1'!$B$13</f>
        <v>30(8)х50</v>
      </c>
      <c r="C413" s="82">
        <f>'Лист1 - Tаблица 1 - Tаблица 1'!$D$15</f>
        <v>30</v>
      </c>
      <c r="D413" s="66">
        <v>1</v>
      </c>
      <c r="E413" s="72">
        <v>100000</v>
      </c>
      <c r="F413" s="77">
        <f>'Лист1 - Tаблица 1 - Tаблица 1'!U15</f>
        <v>1.218375</v>
      </c>
      <c r="G413" s="78"/>
      <c r="H413" s="78"/>
      <c r="I413" s="78"/>
      <c r="J413" s="78"/>
      <c r="K413" s="79"/>
    </row>
    <row r="414" spans="1:11" ht="19.5" customHeight="1">
      <c r="A414" s="71" t="e">
        <f>'Лист1 - Tаблица 1 - Tаблица 1'!#REF!</f>
        <v>#REF!</v>
      </c>
      <c r="B414" s="77" t="str">
        <f>'Лист1 - Tаблица 1 - Tаблица 1'!$B$13</f>
        <v>30(8)х50</v>
      </c>
      <c r="C414" s="82">
        <f>'Лист1 - Tаблица 1 - Tаблица 1'!$D$15</f>
        <v>30</v>
      </c>
      <c r="D414" s="69">
        <v>1</v>
      </c>
      <c r="E414" s="72">
        <v>1000000</v>
      </c>
      <c r="F414" s="77">
        <f>'Лист1 - Tаблица 1 - Tаблица 1'!U15</f>
        <v>1.218375</v>
      </c>
      <c r="G414" s="78"/>
      <c r="H414" s="78"/>
      <c r="I414" s="78"/>
      <c r="J414" s="78"/>
      <c r="K414" s="79"/>
    </row>
    <row r="415" spans="1:11" ht="19.5" customHeight="1">
      <c r="A415" s="71" t="e">
        <f>'Лист1 - Tаблица 1 - Tаблица 1'!#REF!</f>
        <v>#REF!</v>
      </c>
      <c r="B415" s="77" t="str">
        <f>'Лист1 - Tаблица 1 - Tаблица 1'!$B$13</f>
        <v>30(8)х50</v>
      </c>
      <c r="C415" s="82">
        <f>'Лист1 - Tаблица 1 - Tаблица 1'!$D$15</f>
        <v>30</v>
      </c>
      <c r="D415" s="72">
        <v>2</v>
      </c>
      <c r="E415" s="72">
        <f>'Лист1 - Tаблица 1 - Tаблица 1'!$E$4</f>
        <v>10000</v>
      </c>
      <c r="F415" s="77">
        <f>'Лист1 - Tаблица 1 - Tаблица 1'!F15</f>
        <v>1.7313749999999999</v>
      </c>
      <c r="G415" s="78"/>
      <c r="H415" s="78"/>
      <c r="I415" s="78"/>
      <c r="J415" s="78"/>
      <c r="K415" s="79"/>
    </row>
    <row r="416" spans="1:11" ht="19.5" customHeight="1">
      <c r="A416" s="71" t="e">
        <f>'Лист1 - Tаблица 1 - Tаблица 1'!#REF!</f>
        <v>#REF!</v>
      </c>
      <c r="B416" s="77" t="str">
        <f>'Лист1 - Tаблица 1 - Tаблица 1'!$B$13</f>
        <v>30(8)х50</v>
      </c>
      <c r="C416" s="82">
        <f>'Лист1 - Tаблица 1 - Tаблица 1'!$D$15</f>
        <v>30</v>
      </c>
      <c r="D416" s="72">
        <v>2</v>
      </c>
      <c r="E416" s="72">
        <f>'Лист1 - Tаблица 1 - Tаблица 1'!$I$4</f>
        <v>20000</v>
      </c>
      <c r="F416" s="77">
        <f>'Лист1 - Tаблица 1 - Tаблица 1'!J15</f>
        <v>1.6621199999999998</v>
      </c>
      <c r="G416" s="78"/>
      <c r="H416" s="78"/>
      <c r="I416" s="78"/>
      <c r="J416" s="78"/>
      <c r="K416" s="79"/>
    </row>
    <row r="417" spans="1:11" ht="19.5" customHeight="1">
      <c r="A417" s="71" t="e">
        <f>'Лист1 - Tаблица 1 - Tаблица 1'!#REF!</f>
        <v>#REF!</v>
      </c>
      <c r="B417" s="77" t="str">
        <f>'Лист1 - Tаблица 1 - Tаблица 1'!$B$13</f>
        <v>30(8)х50</v>
      </c>
      <c r="C417" s="82">
        <f>'Лист1 - Tаблица 1 - Tаблица 1'!$D$15</f>
        <v>30</v>
      </c>
      <c r="D417" s="72">
        <v>2</v>
      </c>
      <c r="E417" s="72">
        <f>'Лист1 - Tаблица 1 - Tаблица 1'!$M$4</f>
        <v>30000</v>
      </c>
      <c r="F417" s="77">
        <f>'Лист1 - Tаблица 1 - Tаблица 1'!N15</f>
        <v>1.52361</v>
      </c>
      <c r="G417" s="78"/>
      <c r="H417" s="78"/>
      <c r="I417" s="78"/>
      <c r="J417" s="78"/>
      <c r="K417" s="79"/>
    </row>
    <row r="418" spans="1:11" ht="19.5" customHeight="1">
      <c r="A418" s="71" t="e">
        <f>'Лист1 - Tаблица 1 - Tаблица 1'!#REF!</f>
        <v>#REF!</v>
      </c>
      <c r="B418" s="77" t="str">
        <f>'Лист1 - Tаблица 1 - Tаблица 1'!$B$13</f>
        <v>30(8)х50</v>
      </c>
      <c r="C418" s="82">
        <f>'Лист1 - Tаблица 1 - Tаблица 1'!$D$15</f>
        <v>30</v>
      </c>
      <c r="D418" s="72">
        <v>2</v>
      </c>
      <c r="E418" s="72">
        <f>'Лист1 - Tаблица 1 - Tаблица 1'!$Q$4</f>
        <v>50000</v>
      </c>
      <c r="F418" s="77">
        <f>'Лист1 - Tаблица 1 - Tаблица 1'!R15</f>
        <v>1.454355</v>
      </c>
      <c r="G418" s="78"/>
      <c r="H418" s="78"/>
      <c r="I418" s="78"/>
      <c r="J418" s="78"/>
      <c r="K418" s="79"/>
    </row>
    <row r="419" spans="1:11" ht="19.5" customHeight="1">
      <c r="A419" s="71" t="e">
        <f>'Лист1 - Tаблица 1 - Tаблица 1'!#REF!</f>
        <v>#REF!</v>
      </c>
      <c r="B419" s="77" t="str">
        <f>'Лист1 - Tаблица 1 - Tаблица 1'!$B$13</f>
        <v>30(8)х50</v>
      </c>
      <c r="C419" s="82">
        <f>'Лист1 - Tаблица 1 - Tаблица 1'!$D$15</f>
        <v>30</v>
      </c>
      <c r="D419" s="72">
        <v>2</v>
      </c>
      <c r="E419" s="72">
        <v>100000</v>
      </c>
      <c r="F419" s="77">
        <f>'Лист1 - Tаблица 1 - Tаблица 1'!V15</f>
        <v>1.315845</v>
      </c>
      <c r="G419" s="78"/>
      <c r="H419" s="78"/>
      <c r="I419" s="78"/>
      <c r="J419" s="78"/>
      <c r="K419" s="79"/>
    </row>
    <row r="420" spans="1:11" ht="19.5" customHeight="1">
      <c r="A420" s="71" t="e">
        <f>'Лист1 - Tаблица 1 - Tаблица 1'!#REF!</f>
        <v>#REF!</v>
      </c>
      <c r="B420" s="77" t="str">
        <f>'Лист1 - Tаблица 1 - Tаблица 1'!$B$13</f>
        <v>30(8)х50</v>
      </c>
      <c r="C420" s="82">
        <f>'Лист1 - Tаблица 1 - Tаблица 1'!$D$15</f>
        <v>30</v>
      </c>
      <c r="D420" s="72">
        <v>2</v>
      </c>
      <c r="E420" s="72">
        <v>1000000</v>
      </c>
      <c r="F420" s="77">
        <f>'Лист1 - Tаблица 1 - Tаблица 1'!V15</f>
        <v>1.315845</v>
      </c>
      <c r="G420" s="78"/>
      <c r="H420" s="78"/>
      <c r="I420" s="78"/>
      <c r="J420" s="78"/>
      <c r="K420" s="79"/>
    </row>
    <row r="421" spans="1:11" ht="19.5" customHeight="1">
      <c r="A421" s="71" t="e">
        <f>'Лист1 - Tаблица 1 - Tаблица 1'!#REF!</f>
        <v>#REF!</v>
      </c>
      <c r="B421" s="77" t="str">
        <f>'Лист1 - Tаблица 1 - Tаблица 1'!$B$13</f>
        <v>30(8)х50</v>
      </c>
      <c r="C421" s="82">
        <f>'Лист1 - Tаблица 1 - Tаблица 1'!$D$15</f>
        <v>30</v>
      </c>
      <c r="D421" s="72">
        <v>3</v>
      </c>
      <c r="E421" s="72">
        <f>'Лист1 - Tаблица 1 - Tаблица 1'!$E$4</f>
        <v>10000</v>
      </c>
      <c r="F421" s="77">
        <f>'Лист1 - Tаблица 1 - Tаблица 1'!G15</f>
        <v>1.8596249999999999</v>
      </c>
      <c r="G421" s="78"/>
      <c r="H421" s="78"/>
      <c r="I421" s="78"/>
      <c r="J421" s="78"/>
      <c r="K421" s="79"/>
    </row>
    <row r="422" spans="1:11" ht="19.5" customHeight="1">
      <c r="A422" s="71" t="e">
        <f>'Лист1 - Tаблица 1 - Tаблица 1'!#REF!</f>
        <v>#REF!</v>
      </c>
      <c r="B422" s="77" t="str">
        <f>'Лист1 - Tаблица 1 - Tаблица 1'!$B$13</f>
        <v>30(8)х50</v>
      </c>
      <c r="C422" s="82">
        <f>'Лист1 - Tаблица 1 - Tаблица 1'!$D$15</f>
        <v>30</v>
      </c>
      <c r="D422" s="72">
        <v>3</v>
      </c>
      <c r="E422" s="72">
        <f>'Лист1 - Tаблица 1 - Tаблица 1'!$I$4</f>
        <v>20000</v>
      </c>
      <c r="F422" s="77">
        <f>'Лист1 - Tаблица 1 - Tаблица 1'!K15</f>
        <v>1.78524</v>
      </c>
      <c r="G422" s="78"/>
      <c r="H422" s="78"/>
      <c r="I422" s="78"/>
      <c r="J422" s="78"/>
      <c r="K422" s="79"/>
    </row>
    <row r="423" spans="1:11" ht="19.5" customHeight="1">
      <c r="A423" s="71" t="e">
        <f>'Лист1 - Tаблица 1 - Tаблица 1'!#REF!</f>
        <v>#REF!</v>
      </c>
      <c r="B423" s="77" t="str">
        <f>'Лист1 - Tаблица 1 - Tаблица 1'!$B$13</f>
        <v>30(8)х50</v>
      </c>
      <c r="C423" s="82">
        <f>'Лист1 - Tаблица 1 - Tаблица 1'!$D$15</f>
        <v>30</v>
      </c>
      <c r="D423" s="72">
        <v>3</v>
      </c>
      <c r="E423" s="72">
        <f>'Лист1 - Tаблица 1 - Tаблица 1'!$M$4</f>
        <v>30000</v>
      </c>
      <c r="F423" s="77">
        <f>'Лист1 - Tаблица 1 - Tаблица 1'!O15</f>
        <v>1.6364699999999999</v>
      </c>
      <c r="G423" s="78"/>
      <c r="H423" s="78"/>
      <c r="I423" s="78"/>
      <c r="J423" s="78"/>
      <c r="K423" s="79"/>
    </row>
    <row r="424" spans="1:11" ht="19.5" customHeight="1">
      <c r="A424" s="71" t="e">
        <f>'Лист1 - Tаблица 1 - Tаблица 1'!#REF!</f>
        <v>#REF!</v>
      </c>
      <c r="B424" s="77" t="str">
        <f>'Лист1 - Tаблица 1 - Tаблица 1'!$B$13</f>
        <v>30(8)х50</v>
      </c>
      <c r="C424" s="82">
        <f>'Лист1 - Tаблица 1 - Tаблица 1'!$D$15</f>
        <v>30</v>
      </c>
      <c r="D424" s="72">
        <v>3</v>
      </c>
      <c r="E424" s="72">
        <f>'Лист1 - Tаблица 1 - Tаблица 1'!$Q$4</f>
        <v>50000</v>
      </c>
      <c r="F424" s="77">
        <f>'Лист1 - Tаблица 1 - Tаблица 1'!S15</f>
        <v>1.562085</v>
      </c>
      <c r="G424" s="78"/>
      <c r="H424" s="78"/>
      <c r="I424" s="78"/>
      <c r="J424" s="78"/>
      <c r="K424" s="79"/>
    </row>
    <row r="425" spans="1:11" ht="19.5" customHeight="1">
      <c r="A425" s="71" t="e">
        <f>'Лист1 - Tаблица 1 - Tаблица 1'!#REF!</f>
        <v>#REF!</v>
      </c>
      <c r="B425" s="77" t="str">
        <f>'Лист1 - Tаблица 1 - Tаблица 1'!$B$13</f>
        <v>30(8)х50</v>
      </c>
      <c r="C425" s="82">
        <f>'Лист1 - Tаблица 1 - Tаблица 1'!$D$15</f>
        <v>30</v>
      </c>
      <c r="D425" s="72">
        <v>3</v>
      </c>
      <c r="E425" s="72">
        <v>100000</v>
      </c>
      <c r="F425" s="77">
        <f>'Лист1 - Tаблица 1 - Tаблица 1'!W15</f>
        <v>1.4133149999999999</v>
      </c>
      <c r="G425" s="78"/>
      <c r="H425" s="78"/>
      <c r="I425" s="78"/>
      <c r="J425" s="78"/>
      <c r="K425" s="79"/>
    </row>
    <row r="426" spans="1:11" ht="19.5" customHeight="1">
      <c r="A426" s="71" t="e">
        <f>'Лист1 - Tаблица 1 - Tаблица 1'!#REF!</f>
        <v>#REF!</v>
      </c>
      <c r="B426" s="77" t="str">
        <f>'Лист1 - Tаблица 1 - Tаблица 1'!$B$13</f>
        <v>30(8)х50</v>
      </c>
      <c r="C426" s="82">
        <f>'Лист1 - Tаблица 1 - Tаблица 1'!$D$15</f>
        <v>30</v>
      </c>
      <c r="D426" s="72">
        <v>3</v>
      </c>
      <c r="E426" s="72">
        <v>1000000</v>
      </c>
      <c r="F426" s="77">
        <f>'Лист1 - Tаблица 1 - Tаблица 1'!W15</f>
        <v>1.4133149999999999</v>
      </c>
      <c r="G426" s="78"/>
      <c r="H426" s="78"/>
      <c r="I426" s="78"/>
      <c r="J426" s="78"/>
      <c r="K426" s="79"/>
    </row>
    <row r="427" spans="1:11" ht="19.5" customHeight="1">
      <c r="A427" s="71" t="e">
        <f>'Лист1 - Tаблица 1 - Tаблица 1'!#REF!</f>
        <v>#REF!</v>
      </c>
      <c r="B427" s="77" t="str">
        <f>'Лист1 - Tаблица 1 - Tаблица 1'!$B$13</f>
        <v>30(8)х50</v>
      </c>
      <c r="C427" s="82">
        <f>'Лист1 - Tаблица 1 - Tаблица 1'!$D$15</f>
        <v>30</v>
      </c>
      <c r="D427" s="72">
        <v>4</v>
      </c>
      <c r="E427" s="72">
        <f>'Лист1 - Tаблица 1 - Tаблица 1'!$E$4</f>
        <v>10000</v>
      </c>
      <c r="F427" s="77">
        <f>'Лист1 - Tаблица 1 - Tаблица 1'!H15</f>
        <v>2.116125</v>
      </c>
      <c r="G427" s="78"/>
      <c r="H427" s="78"/>
      <c r="I427" s="78"/>
      <c r="J427" s="78"/>
      <c r="K427" s="79"/>
    </row>
    <row r="428" spans="1:11" ht="19.5" customHeight="1">
      <c r="A428" s="71" t="e">
        <f>'Лист1 - Tаблица 1 - Tаблица 1'!#REF!</f>
        <v>#REF!</v>
      </c>
      <c r="B428" s="77" t="str">
        <f>'Лист1 - Tаблица 1 - Tаблица 1'!$B$13</f>
        <v>30(8)х50</v>
      </c>
      <c r="C428" s="82">
        <f>'Лист1 - Tаблица 1 - Tаблица 1'!$D$15</f>
        <v>30</v>
      </c>
      <c r="D428" s="72">
        <v>4</v>
      </c>
      <c r="E428" s="72">
        <f>'Лист1 - Tаблица 1 - Tаблица 1'!$I$4</f>
        <v>20000</v>
      </c>
      <c r="F428" s="77">
        <f>'Лист1 - Tаблица 1 - Tаблица 1'!L15</f>
        <v>2.0314799999999997</v>
      </c>
      <c r="G428" s="78"/>
      <c r="H428" s="78"/>
      <c r="I428" s="78"/>
      <c r="J428" s="78"/>
      <c r="K428" s="79"/>
    </row>
    <row r="429" spans="1:11" ht="19.5" customHeight="1">
      <c r="A429" s="71" t="e">
        <f>'Лист1 - Tаблица 1 - Tаблица 1'!#REF!</f>
        <v>#REF!</v>
      </c>
      <c r="B429" s="77" t="str">
        <f>'Лист1 - Tаблица 1 - Tаблица 1'!$B$13</f>
        <v>30(8)х50</v>
      </c>
      <c r="C429" s="82">
        <f>'Лист1 - Tаблица 1 - Tаблица 1'!$D$15</f>
        <v>30</v>
      </c>
      <c r="D429" s="72">
        <v>4</v>
      </c>
      <c r="E429" s="72">
        <f>'Лист1 - Tаблица 1 - Tаблица 1'!$M$4</f>
        <v>30000</v>
      </c>
      <c r="F429" s="77">
        <f>'Лист1 - Tаблица 1 - Tаблица 1'!P15</f>
        <v>1.86219</v>
      </c>
      <c r="G429" s="78"/>
      <c r="H429" s="78"/>
      <c r="I429" s="78"/>
      <c r="J429" s="78"/>
      <c r="K429" s="79"/>
    </row>
    <row r="430" spans="1:11" ht="19.5" customHeight="1">
      <c r="A430" s="71" t="e">
        <f>'Лист1 - Tаблица 1 - Tаблица 1'!#REF!</f>
        <v>#REF!</v>
      </c>
      <c r="B430" s="77" t="str">
        <f>'Лист1 - Tаблица 1 - Tаблица 1'!$B$13</f>
        <v>30(8)х50</v>
      </c>
      <c r="C430" s="82">
        <f>'Лист1 - Tаблица 1 - Tаблица 1'!$D$15</f>
        <v>30</v>
      </c>
      <c r="D430" s="72">
        <v>4</v>
      </c>
      <c r="E430" s="72">
        <f>'Лист1 - Tаблица 1 - Tаблица 1'!$Q$4</f>
        <v>50000</v>
      </c>
      <c r="F430" s="77">
        <f>'Лист1 - Tаблица 1 - Tаблица 1'!T15</f>
        <v>1.777545</v>
      </c>
      <c r="G430" s="78"/>
      <c r="H430" s="78"/>
      <c r="I430" s="78"/>
      <c r="J430" s="78"/>
      <c r="K430" s="79"/>
    </row>
    <row r="431" spans="1:11" ht="19.5" customHeight="1">
      <c r="A431" s="71" t="e">
        <f>'Лист1 - Tаблица 1 - Tаблица 1'!#REF!</f>
        <v>#REF!</v>
      </c>
      <c r="B431" s="77" t="str">
        <f>'Лист1 - Tаблица 1 - Tаблица 1'!$B$13</f>
        <v>30(8)х50</v>
      </c>
      <c r="C431" s="82">
        <f>'Лист1 - Tаблица 1 - Tаблица 1'!$D$15</f>
        <v>30</v>
      </c>
      <c r="D431" s="72">
        <v>4</v>
      </c>
      <c r="E431" s="72">
        <v>100000</v>
      </c>
      <c r="F431" s="77">
        <f>'Лист1 - Tаблица 1 - Tаблица 1'!X15</f>
        <v>1.608255</v>
      </c>
      <c r="G431" s="78"/>
      <c r="H431" s="78"/>
      <c r="I431" s="78"/>
      <c r="J431" s="78"/>
      <c r="K431" s="79"/>
    </row>
    <row r="432" spans="1:11" ht="19.5" customHeight="1">
      <c r="A432" s="71" t="e">
        <f>'Лист1 - Tаблица 1 - Tаблица 1'!#REF!</f>
        <v>#REF!</v>
      </c>
      <c r="B432" s="77" t="str">
        <f>'Лист1 - Tаблица 1 - Tаблица 1'!$B$13</f>
        <v>30(8)х50</v>
      </c>
      <c r="C432" s="82">
        <f>'Лист1 - Tаблица 1 - Tаблица 1'!$D$15</f>
        <v>30</v>
      </c>
      <c r="D432" s="72">
        <v>4</v>
      </c>
      <c r="E432" s="72">
        <v>1000000</v>
      </c>
      <c r="F432" s="77">
        <f>'Лист1 - Tаблица 1 - Tаблица 1'!X15</f>
        <v>1.608255</v>
      </c>
      <c r="G432" s="78"/>
      <c r="H432" s="78"/>
      <c r="I432" s="78"/>
      <c r="J432" s="78"/>
      <c r="K432" s="79"/>
    </row>
    <row r="433" spans="1:11" ht="19.5" customHeight="1">
      <c r="A433" s="71" t="e">
        <f>'Лист1 - Tаблица 1 - Tаблица 1'!#REF!</f>
        <v>#REF!</v>
      </c>
      <c r="B433" s="77" t="str">
        <f>'Лист1 - Tаблица 1 - Tаблица 1'!$B$16</f>
        <v>32(8.5)x55</v>
      </c>
      <c r="C433" s="82">
        <f>'Лист1 - Tаблица 1 - Tаблица 1'!$D$16</f>
        <v>25</v>
      </c>
      <c r="D433" s="63">
        <v>1</v>
      </c>
      <c r="E433" s="72">
        <f>'Лист1 - Tаблица 1 - Tаблица 1'!$E$4</f>
        <v>10000</v>
      </c>
      <c r="F433" s="77">
        <f>'Лист1 - Tаблица 1 - Tаблица 1'!E16</f>
        <v>1.60015625</v>
      </c>
      <c r="G433" s="78"/>
      <c r="H433" s="78"/>
      <c r="I433" s="78"/>
      <c r="J433" s="78"/>
      <c r="K433" s="79"/>
    </row>
    <row r="434" spans="1:11" ht="19.5" customHeight="1">
      <c r="A434" s="71" t="e">
        <f>'Лист1 - Tаблица 1 - Tаблица 1'!#REF!</f>
        <v>#REF!</v>
      </c>
      <c r="B434" s="77" t="str">
        <f>'Лист1 - Tаблица 1 - Tаблица 1'!$B$16</f>
        <v>32(8.5)x55</v>
      </c>
      <c r="C434" s="82">
        <f>'Лист1 - Tаблица 1 - Tаблица 1'!$D$16</f>
        <v>25</v>
      </c>
      <c r="D434" s="66">
        <v>1</v>
      </c>
      <c r="E434" s="72">
        <f>'Лист1 - Tаблица 1 - Tаблица 1'!$I$4</f>
        <v>20000</v>
      </c>
      <c r="F434" s="77">
        <f>'Лист1 - Tаблица 1 - Tаблица 1'!I16</f>
        <v>1.5361500000000001</v>
      </c>
      <c r="G434" s="78"/>
      <c r="H434" s="78"/>
      <c r="I434" s="78"/>
      <c r="J434" s="78"/>
      <c r="K434" s="79"/>
    </row>
    <row r="435" spans="1:11" ht="19.5" customHeight="1">
      <c r="A435" s="71" t="e">
        <f>'Лист1 - Tаблица 1 - Tаблица 1'!#REF!</f>
        <v>#REF!</v>
      </c>
      <c r="B435" s="77" t="str">
        <f>'Лист1 - Tаблица 1 - Tаблица 1'!$B$16</f>
        <v>32(8.5)x55</v>
      </c>
      <c r="C435" s="82">
        <f>'Лист1 - Tаблица 1 - Tаблица 1'!$D$16</f>
        <v>25</v>
      </c>
      <c r="D435" s="66">
        <v>1</v>
      </c>
      <c r="E435" s="72">
        <f>'Лист1 - Tаблица 1 - Tаблица 1'!$M$4</f>
        <v>30000</v>
      </c>
      <c r="F435" s="77">
        <f>'Лист1 - Tаблица 1 - Tаблица 1'!M16</f>
        <v>1.4081375</v>
      </c>
      <c r="G435" s="78"/>
      <c r="H435" s="78"/>
      <c r="I435" s="78"/>
      <c r="J435" s="78"/>
      <c r="K435" s="79"/>
    </row>
    <row r="436" spans="1:11" ht="19.5" customHeight="1">
      <c r="A436" s="71" t="e">
        <f>'Лист1 - Tаблица 1 - Tаблица 1'!#REF!</f>
        <v>#REF!</v>
      </c>
      <c r="B436" s="77" t="str">
        <f>'Лист1 - Tаблица 1 - Tаблица 1'!$B$16</f>
        <v>32(8.5)x55</v>
      </c>
      <c r="C436" s="82">
        <f>'Лист1 - Tаблица 1 - Tаблица 1'!$D$16</f>
        <v>25</v>
      </c>
      <c r="D436" s="66">
        <v>1</v>
      </c>
      <c r="E436" s="72">
        <f>'Лист1 - Tаблица 1 - Tаблица 1'!$Q$4</f>
        <v>50000</v>
      </c>
      <c r="F436" s="77">
        <f>'Лист1 - Tаблица 1 - Tаблица 1'!Q16</f>
        <v>1.34413125</v>
      </c>
      <c r="G436" s="78"/>
      <c r="H436" s="78"/>
      <c r="I436" s="78"/>
      <c r="J436" s="78"/>
      <c r="K436" s="79"/>
    </row>
    <row r="437" spans="1:11" ht="19.5" customHeight="1">
      <c r="A437" s="71" t="e">
        <f>'Лист1 - Tаблица 1 - Tаблица 1'!#REF!</f>
        <v>#REF!</v>
      </c>
      <c r="B437" s="77" t="str">
        <f>'Лист1 - Tаблица 1 - Tаблица 1'!$B$16</f>
        <v>32(8.5)x55</v>
      </c>
      <c r="C437" s="82">
        <f>'Лист1 - Tаблица 1 - Tаблица 1'!$D$16</f>
        <v>25</v>
      </c>
      <c r="D437" s="66">
        <v>1</v>
      </c>
      <c r="E437" s="72">
        <v>100000</v>
      </c>
      <c r="F437" s="77">
        <f>'Лист1 - Tаблица 1 - Tаблица 1'!U16</f>
        <v>1.21611875</v>
      </c>
      <c r="G437" s="78"/>
      <c r="H437" s="78"/>
      <c r="I437" s="78"/>
      <c r="J437" s="78"/>
      <c r="K437" s="79"/>
    </row>
    <row r="438" spans="1:11" ht="19.5" customHeight="1">
      <c r="A438" s="71" t="e">
        <f>'Лист1 - Tаблица 1 - Tаблица 1'!#REF!</f>
        <v>#REF!</v>
      </c>
      <c r="B438" s="77" t="str">
        <f>'Лист1 - Tаблица 1 - Tаблица 1'!$B$16</f>
        <v>32(8.5)x55</v>
      </c>
      <c r="C438" s="82">
        <f>'Лист1 - Tаблица 1 - Tаблица 1'!$D$16</f>
        <v>25</v>
      </c>
      <c r="D438" s="69">
        <v>1</v>
      </c>
      <c r="E438" s="72">
        <v>1000000</v>
      </c>
      <c r="F438" s="77">
        <f>'Лист1 - Tаблица 1 - Tаблица 1'!U16</f>
        <v>1.21611875</v>
      </c>
      <c r="G438" s="78"/>
      <c r="H438" s="78"/>
      <c r="I438" s="78"/>
      <c r="J438" s="78"/>
      <c r="K438" s="79"/>
    </row>
    <row r="439" spans="1:11" ht="19.5" customHeight="1">
      <c r="A439" s="71" t="e">
        <f>'Лист1 - Tаблица 1 - Tаблица 1'!#REF!</f>
        <v>#REF!</v>
      </c>
      <c r="B439" s="77" t="str">
        <f>'Лист1 - Tаблица 1 - Tаблица 1'!$B$16</f>
        <v>32(8.5)x55</v>
      </c>
      <c r="C439" s="82">
        <f>'Лист1 - Tаблица 1 - Tаблица 1'!$D$16</f>
        <v>25</v>
      </c>
      <c r="D439" s="72">
        <v>2</v>
      </c>
      <c r="E439" s="72">
        <f>'Лист1 - Tаблица 1 - Tаблица 1'!$E$4</f>
        <v>10000</v>
      </c>
      <c r="F439" s="77">
        <f>'Лист1 - Tаблица 1 - Tаблица 1'!F16</f>
        <v>1.72816875</v>
      </c>
      <c r="G439" s="78"/>
      <c r="H439" s="78"/>
      <c r="I439" s="78"/>
      <c r="J439" s="78"/>
      <c r="K439" s="79"/>
    </row>
    <row r="440" spans="1:11" ht="19.5" customHeight="1">
      <c r="A440" s="71" t="e">
        <f>'Лист1 - Tаблица 1 - Tаблица 1'!#REF!</f>
        <v>#REF!</v>
      </c>
      <c r="B440" s="77" t="str">
        <f>'Лист1 - Tаблица 1 - Tаблица 1'!$B$16</f>
        <v>32(8.5)x55</v>
      </c>
      <c r="C440" s="82">
        <f>'Лист1 - Tаблица 1 - Tаблица 1'!$D$16</f>
        <v>25</v>
      </c>
      <c r="D440" s="72">
        <v>2</v>
      </c>
      <c r="E440" s="72">
        <f>'Лист1 - Tаблица 1 - Tаблица 1'!$I$4</f>
        <v>20000</v>
      </c>
      <c r="F440" s="77">
        <f>'Лист1 - Tаблица 1 - Tаблица 1'!J16</f>
        <v>1.6590420000000001</v>
      </c>
      <c r="G440" s="78"/>
      <c r="H440" s="78"/>
      <c r="I440" s="78"/>
      <c r="J440" s="78"/>
      <c r="K440" s="79"/>
    </row>
    <row r="441" spans="1:11" ht="19.5" customHeight="1">
      <c r="A441" s="71" t="e">
        <f>'Лист1 - Tаблица 1 - Tаблица 1'!#REF!</f>
        <v>#REF!</v>
      </c>
      <c r="B441" s="77" t="str">
        <f>'Лист1 - Tаблица 1 - Tаблица 1'!$B$16</f>
        <v>32(8.5)x55</v>
      </c>
      <c r="C441" s="82">
        <f>'Лист1 - Tаблица 1 - Tаблица 1'!$D$16</f>
        <v>25</v>
      </c>
      <c r="D441" s="72">
        <v>2</v>
      </c>
      <c r="E441" s="72">
        <f>'Лист1 - Tаблица 1 - Tаблица 1'!$M$4</f>
        <v>30000</v>
      </c>
      <c r="F441" s="77">
        <f>'Лист1 - Tаблица 1 - Tаблица 1'!N16</f>
        <v>1.5207885</v>
      </c>
      <c r="G441" s="78"/>
      <c r="H441" s="78"/>
      <c r="I441" s="78"/>
      <c r="J441" s="78"/>
      <c r="K441" s="79"/>
    </row>
    <row r="442" spans="1:11" ht="19.5" customHeight="1">
      <c r="A442" s="71" t="e">
        <f>'Лист1 - Tаблица 1 - Tаблица 1'!#REF!</f>
        <v>#REF!</v>
      </c>
      <c r="B442" s="77" t="str">
        <f>'Лист1 - Tаблица 1 - Tаблица 1'!$B$16</f>
        <v>32(8.5)x55</v>
      </c>
      <c r="C442" s="82">
        <f>'Лист1 - Tаблица 1 - Tаблица 1'!$D$16</f>
        <v>25</v>
      </c>
      <c r="D442" s="72">
        <v>2</v>
      </c>
      <c r="E442" s="72">
        <f>'Лист1 - Tаблица 1 - Tаблица 1'!$Q$4</f>
        <v>50000</v>
      </c>
      <c r="F442" s="77">
        <f>'Лист1 - Tаблица 1 - Tаблица 1'!R16</f>
        <v>1.45166175</v>
      </c>
      <c r="G442" s="78"/>
      <c r="H442" s="78"/>
      <c r="I442" s="78"/>
      <c r="J442" s="78"/>
      <c r="K442" s="79"/>
    </row>
    <row r="443" spans="1:11" ht="19.5" customHeight="1">
      <c r="A443" s="71" t="e">
        <f>'Лист1 - Tаблица 1 - Tаблица 1'!#REF!</f>
        <v>#REF!</v>
      </c>
      <c r="B443" s="77" t="str">
        <f>'Лист1 - Tаблица 1 - Tаблица 1'!$B$16</f>
        <v>32(8.5)x55</v>
      </c>
      <c r="C443" s="82">
        <f>'Лист1 - Tаблица 1 - Tаблица 1'!$D$16</f>
        <v>25</v>
      </c>
      <c r="D443" s="72">
        <v>2</v>
      </c>
      <c r="E443" s="72">
        <v>100000</v>
      </c>
      <c r="F443" s="77">
        <f>'Лист1 - Tаблица 1 - Tаблица 1'!V16</f>
        <v>1.31340825</v>
      </c>
      <c r="G443" s="78"/>
      <c r="H443" s="78"/>
      <c r="I443" s="78"/>
      <c r="J443" s="78"/>
      <c r="K443" s="79"/>
    </row>
    <row r="444" spans="1:11" ht="19.5" customHeight="1">
      <c r="A444" s="71" t="e">
        <f>'Лист1 - Tаблица 1 - Tаблица 1'!#REF!</f>
        <v>#REF!</v>
      </c>
      <c r="B444" s="77" t="str">
        <f>'Лист1 - Tаблица 1 - Tаблица 1'!$B$16</f>
        <v>32(8.5)x55</v>
      </c>
      <c r="C444" s="82">
        <f>'Лист1 - Tаблица 1 - Tаблица 1'!$D$16</f>
        <v>25</v>
      </c>
      <c r="D444" s="72">
        <v>2</v>
      </c>
      <c r="E444" s="72">
        <v>1000000</v>
      </c>
      <c r="F444" s="77">
        <f>'Лист1 - Tаблица 1 - Tаблица 1'!V16</f>
        <v>1.31340825</v>
      </c>
      <c r="G444" s="78"/>
      <c r="H444" s="78"/>
      <c r="I444" s="78"/>
      <c r="J444" s="78"/>
      <c r="K444" s="79"/>
    </row>
    <row r="445" spans="1:11" ht="19.5" customHeight="1">
      <c r="A445" s="71" t="e">
        <f>'Лист1 - Tаблица 1 - Tаблица 1'!#REF!</f>
        <v>#REF!</v>
      </c>
      <c r="B445" s="77" t="str">
        <f>'Лист1 - Tаблица 1 - Tаблица 1'!$B$16</f>
        <v>32(8.5)x55</v>
      </c>
      <c r="C445" s="82">
        <f>'Лист1 - Tаблица 1 - Tаблица 1'!$D$16</f>
        <v>25</v>
      </c>
      <c r="D445" s="72">
        <v>3</v>
      </c>
      <c r="E445" s="72">
        <f>'Лист1 - Tаблица 1 - Tаблица 1'!$E$4</f>
        <v>10000</v>
      </c>
      <c r="F445" s="77">
        <f>'Лист1 - Tаблица 1 - Tаблица 1'!G16</f>
        <v>1.85618125</v>
      </c>
      <c r="G445" s="78"/>
      <c r="H445" s="78"/>
      <c r="I445" s="78"/>
      <c r="J445" s="78"/>
      <c r="K445" s="79"/>
    </row>
    <row r="446" spans="1:11" ht="19.5" customHeight="1">
      <c r="A446" s="71" t="e">
        <f>'Лист1 - Tаблица 1 - Tаблица 1'!#REF!</f>
        <v>#REF!</v>
      </c>
      <c r="B446" s="77" t="str">
        <f>'Лист1 - Tаблица 1 - Tаблица 1'!$B$16</f>
        <v>32(8.5)x55</v>
      </c>
      <c r="C446" s="82">
        <f>'Лист1 - Tаблица 1 - Tаблица 1'!$D$16</f>
        <v>25</v>
      </c>
      <c r="D446" s="72">
        <v>3</v>
      </c>
      <c r="E446" s="72">
        <f>'Лист1 - Tаблица 1 - Tаблица 1'!$I$4</f>
        <v>20000</v>
      </c>
      <c r="F446" s="77">
        <f>'Лист1 - Tаблица 1 - Tаблица 1'!K16</f>
        <v>1.7819340000000001</v>
      </c>
      <c r="G446" s="78"/>
      <c r="H446" s="78"/>
      <c r="I446" s="78"/>
      <c r="J446" s="78"/>
      <c r="K446" s="79"/>
    </row>
    <row r="447" spans="1:11" ht="19.5" customHeight="1">
      <c r="A447" s="71" t="e">
        <f>'Лист1 - Tаблица 1 - Tаблица 1'!#REF!</f>
        <v>#REF!</v>
      </c>
      <c r="B447" s="77" t="str">
        <f>'Лист1 - Tаблица 1 - Tаблица 1'!$B$16</f>
        <v>32(8.5)x55</v>
      </c>
      <c r="C447" s="82">
        <f>'Лист1 - Tаблица 1 - Tаблица 1'!$D$16</f>
        <v>25</v>
      </c>
      <c r="D447" s="72">
        <v>3</v>
      </c>
      <c r="E447" s="72">
        <f>'Лист1 - Tаблица 1 - Tаблица 1'!$M$4</f>
        <v>30000</v>
      </c>
      <c r="F447" s="77">
        <f>'Лист1 - Tаблица 1 - Tаблица 1'!O16</f>
        <v>1.6334395000000002</v>
      </c>
      <c r="G447" s="78"/>
      <c r="H447" s="78"/>
      <c r="I447" s="78"/>
      <c r="J447" s="78"/>
      <c r="K447" s="79"/>
    </row>
    <row r="448" spans="1:11" ht="19.5" customHeight="1">
      <c r="A448" s="71" t="e">
        <f>'Лист1 - Tаблица 1 - Tаблица 1'!#REF!</f>
        <v>#REF!</v>
      </c>
      <c r="B448" s="77" t="str">
        <f>'Лист1 - Tаблица 1 - Tаблица 1'!$B$16</f>
        <v>32(8.5)x55</v>
      </c>
      <c r="C448" s="82">
        <f>'Лист1 - Tаблица 1 - Tаблица 1'!$D$16</f>
        <v>25</v>
      </c>
      <c r="D448" s="72">
        <v>3</v>
      </c>
      <c r="E448" s="72">
        <f>'Лист1 - Tаблица 1 - Tаблица 1'!$Q$4</f>
        <v>50000</v>
      </c>
      <c r="F448" s="77">
        <f>'Лист1 - Tаблица 1 - Tаблица 1'!S16</f>
        <v>1.55919225</v>
      </c>
      <c r="G448" s="78"/>
      <c r="H448" s="78"/>
      <c r="I448" s="78"/>
      <c r="J448" s="78"/>
      <c r="K448" s="79"/>
    </row>
    <row r="449" spans="1:11" ht="19.5" customHeight="1">
      <c r="A449" s="71" t="e">
        <f>'Лист1 - Tаблица 1 - Tаблица 1'!#REF!</f>
        <v>#REF!</v>
      </c>
      <c r="B449" s="77" t="str">
        <f>'Лист1 - Tаблица 1 - Tаблица 1'!$B$16</f>
        <v>32(8.5)x55</v>
      </c>
      <c r="C449" s="82">
        <f>'Лист1 - Tаблица 1 - Tаблица 1'!$D$16</f>
        <v>25</v>
      </c>
      <c r="D449" s="72">
        <v>3</v>
      </c>
      <c r="E449" s="72">
        <v>100000</v>
      </c>
      <c r="F449" s="77">
        <f>'Лист1 - Tаблица 1 - Tаблица 1'!W16</f>
        <v>1.41069775</v>
      </c>
      <c r="G449" s="78"/>
      <c r="H449" s="78"/>
      <c r="I449" s="78"/>
      <c r="J449" s="78"/>
      <c r="K449" s="79"/>
    </row>
    <row r="450" spans="1:11" ht="19.5" customHeight="1">
      <c r="A450" s="71" t="e">
        <f>'Лист1 - Tаблица 1 - Tаблица 1'!#REF!</f>
        <v>#REF!</v>
      </c>
      <c r="B450" s="77" t="str">
        <f>'Лист1 - Tаблица 1 - Tаблица 1'!$B$16</f>
        <v>32(8.5)x55</v>
      </c>
      <c r="C450" s="82">
        <f>'Лист1 - Tаблица 1 - Tаблица 1'!$D$16</f>
        <v>25</v>
      </c>
      <c r="D450" s="72">
        <v>3</v>
      </c>
      <c r="E450" s="72">
        <v>1000000</v>
      </c>
      <c r="F450" s="77">
        <f>'Лист1 - Tаблица 1 - Tаблица 1'!W16</f>
        <v>1.41069775</v>
      </c>
      <c r="G450" s="78"/>
      <c r="H450" s="78"/>
      <c r="I450" s="78"/>
      <c r="J450" s="78"/>
      <c r="K450" s="79"/>
    </row>
    <row r="451" spans="1:11" ht="19.5" customHeight="1">
      <c r="A451" s="71" t="e">
        <f>'Лист1 - Tаблица 1 - Tаблица 1'!#REF!</f>
        <v>#REF!</v>
      </c>
      <c r="B451" s="77" t="str">
        <f>'Лист1 - Tаблица 1 - Tаблица 1'!$B$16</f>
        <v>32(8.5)x55</v>
      </c>
      <c r="C451" s="82">
        <f>'Лист1 - Tаблица 1 - Tаблица 1'!$D$16</f>
        <v>25</v>
      </c>
      <c r="D451" s="72">
        <v>4</v>
      </c>
      <c r="E451" s="72">
        <f>'Лист1 - Tаблица 1 - Tаблица 1'!$E$4</f>
        <v>10000</v>
      </c>
      <c r="F451" s="77">
        <f>'Лист1 - Tаблица 1 - Tаблица 1'!H16</f>
        <v>2.11220625</v>
      </c>
      <c r="G451" s="78"/>
      <c r="H451" s="78"/>
      <c r="I451" s="78"/>
      <c r="J451" s="78"/>
      <c r="K451" s="79"/>
    </row>
    <row r="452" spans="1:11" ht="19.5" customHeight="1">
      <c r="A452" s="71" t="e">
        <f>'Лист1 - Tаблица 1 - Tаблица 1'!#REF!</f>
        <v>#REF!</v>
      </c>
      <c r="B452" s="77" t="str">
        <f>'Лист1 - Tаблица 1 - Tаблица 1'!$B$16</f>
        <v>32(8.5)x55</v>
      </c>
      <c r="C452" s="82">
        <f>'Лист1 - Tаблица 1 - Tаблица 1'!$D$16</f>
        <v>25</v>
      </c>
      <c r="D452" s="72">
        <v>4</v>
      </c>
      <c r="E452" s="72">
        <f>'Лист1 - Tаблица 1 - Tаблица 1'!$I$4</f>
        <v>20000</v>
      </c>
      <c r="F452" s="77">
        <f>'Лист1 - Tаблица 1 - Tаблица 1'!L16</f>
        <v>2.027718</v>
      </c>
      <c r="G452" s="78"/>
      <c r="H452" s="78"/>
      <c r="I452" s="78"/>
      <c r="J452" s="78"/>
      <c r="K452" s="79"/>
    </row>
    <row r="453" spans="1:11" ht="19.5" customHeight="1">
      <c r="A453" s="71" t="e">
        <f>'Лист1 - Tаблица 1 - Tаблица 1'!#REF!</f>
        <v>#REF!</v>
      </c>
      <c r="B453" s="77" t="str">
        <f>'Лист1 - Tаблица 1 - Tаблица 1'!$B$16</f>
        <v>32(8.5)x55</v>
      </c>
      <c r="C453" s="82">
        <f>'Лист1 - Tаблица 1 - Tаблица 1'!$D$16</f>
        <v>25</v>
      </c>
      <c r="D453" s="72">
        <v>4</v>
      </c>
      <c r="E453" s="72">
        <f>'Лист1 - Tаблица 1 - Tаблица 1'!$M$4</f>
        <v>30000</v>
      </c>
      <c r="F453" s="77">
        <f>'Лист1 - Tаблица 1 - Tаблица 1'!P16</f>
        <v>1.8587415</v>
      </c>
      <c r="G453" s="78"/>
      <c r="H453" s="78"/>
      <c r="I453" s="78"/>
      <c r="J453" s="78"/>
      <c r="K453" s="79"/>
    </row>
    <row r="454" spans="1:11" ht="19.5" customHeight="1">
      <c r="A454" s="71" t="e">
        <f>'Лист1 - Tаблица 1 - Tаблица 1'!#REF!</f>
        <v>#REF!</v>
      </c>
      <c r="B454" s="77" t="str">
        <f>'Лист1 - Tаблица 1 - Tаблица 1'!$B$16</f>
        <v>32(8.5)x55</v>
      </c>
      <c r="C454" s="82">
        <f>'Лист1 - Tаблица 1 - Tаблица 1'!$D$16</f>
        <v>25</v>
      </c>
      <c r="D454" s="72">
        <v>4</v>
      </c>
      <c r="E454" s="72">
        <f>'Лист1 - Tаблица 1 - Tаблица 1'!$Q$4</f>
        <v>50000</v>
      </c>
      <c r="F454" s="77">
        <f>'Лист1 - Tаблица 1 - Tаблица 1'!T16</f>
        <v>1.7742532500000001</v>
      </c>
      <c r="G454" s="78"/>
      <c r="H454" s="78"/>
      <c r="I454" s="78"/>
      <c r="J454" s="78"/>
      <c r="K454" s="79"/>
    </row>
    <row r="455" spans="1:11" ht="19.5" customHeight="1">
      <c r="A455" s="71" t="e">
        <f>'Лист1 - Tаблица 1 - Tаблица 1'!#REF!</f>
        <v>#REF!</v>
      </c>
      <c r="B455" s="77" t="str">
        <f>'Лист1 - Tаблица 1 - Tаблица 1'!$B$16</f>
        <v>32(8.5)x55</v>
      </c>
      <c r="C455" s="82">
        <f>'Лист1 - Tаблица 1 - Tаблица 1'!$D$16</f>
        <v>25</v>
      </c>
      <c r="D455" s="72">
        <v>4</v>
      </c>
      <c r="E455" s="72">
        <v>100000</v>
      </c>
      <c r="F455" s="77">
        <f>'Лист1 - Tаблица 1 - Tаблица 1'!X16</f>
        <v>1.6052767499999998</v>
      </c>
      <c r="G455" s="78"/>
      <c r="H455" s="78"/>
      <c r="I455" s="78"/>
      <c r="J455" s="78"/>
      <c r="K455" s="79"/>
    </row>
    <row r="456" spans="1:11" ht="19.5" customHeight="1">
      <c r="A456" s="71" t="e">
        <f>'Лист1 - Tаблица 1 - Tаблица 1'!#REF!</f>
        <v>#REF!</v>
      </c>
      <c r="B456" s="77" t="str">
        <f>'Лист1 - Tаблица 1 - Tаблица 1'!$B$16</f>
        <v>32(8.5)x55</v>
      </c>
      <c r="C456" s="82">
        <f>'Лист1 - Tаблица 1 - Tаблица 1'!$D$16</f>
        <v>25</v>
      </c>
      <c r="D456" s="72">
        <v>4</v>
      </c>
      <c r="E456" s="72">
        <v>1000000</v>
      </c>
      <c r="F456" s="77">
        <f>'Лист1 - Tаблица 1 - Tаблица 1'!X16</f>
        <v>1.6052767499999998</v>
      </c>
      <c r="G456" s="78"/>
      <c r="H456" s="78"/>
      <c r="I456" s="78"/>
      <c r="J456" s="78"/>
      <c r="K456" s="79"/>
    </row>
    <row r="457" spans="1:11" ht="19.5" customHeight="1">
      <c r="A457" s="71" t="e">
        <f>'Лист1 - Tаблица 1 - Tаблица 1'!#REF!</f>
        <v>#REF!</v>
      </c>
      <c r="B457" s="77" t="str">
        <f>'Лист1 - Tаблица 1 - Tаблица 1'!$B$16</f>
        <v>32(8.5)x55</v>
      </c>
      <c r="C457" s="82">
        <f>'Лист1 - Tаблица 1 - Tаблица 1'!$D$17</f>
        <v>30</v>
      </c>
      <c r="D457" s="63">
        <v>1</v>
      </c>
      <c r="E457" s="72">
        <f>'Лист1 - Tаблица 1 - Tаблица 1'!$E$4</f>
        <v>10000</v>
      </c>
      <c r="F457" s="77">
        <f>'Лист1 - Tаблица 1 - Tаблица 1'!E17</f>
        <v>1.9201875</v>
      </c>
      <c r="G457" s="78"/>
      <c r="H457" s="78"/>
      <c r="I457" s="78"/>
      <c r="J457" s="78"/>
      <c r="K457" s="79"/>
    </row>
    <row r="458" spans="1:11" ht="19.5" customHeight="1">
      <c r="A458" s="71" t="e">
        <f>'Лист1 - Tаблица 1 - Tаблица 1'!#REF!</f>
        <v>#REF!</v>
      </c>
      <c r="B458" s="77" t="str">
        <f>'Лист1 - Tаблица 1 - Tаблица 1'!$B$16</f>
        <v>32(8.5)x55</v>
      </c>
      <c r="C458" s="82">
        <f>'Лист1 - Tаблица 1 - Tаблица 1'!$D$17</f>
        <v>30</v>
      </c>
      <c r="D458" s="66">
        <v>1</v>
      </c>
      <c r="E458" s="72">
        <f>'Лист1 - Tаблица 1 - Tаблица 1'!$I$4</f>
        <v>20000</v>
      </c>
      <c r="F458" s="77">
        <f>'Лист1 - Tаблица 1 - Tаблица 1'!I17</f>
        <v>1.84338</v>
      </c>
      <c r="G458" s="78"/>
      <c r="H458" s="78"/>
      <c r="I458" s="78"/>
      <c r="J458" s="78"/>
      <c r="K458" s="79"/>
    </row>
    <row r="459" spans="1:11" ht="19.5" customHeight="1">
      <c r="A459" s="71" t="e">
        <f>'Лист1 - Tаблица 1 - Tаблица 1'!#REF!</f>
        <v>#REF!</v>
      </c>
      <c r="B459" s="77" t="str">
        <f>'Лист1 - Tаблица 1 - Tаблица 1'!$B$16</f>
        <v>32(8.5)x55</v>
      </c>
      <c r="C459" s="82">
        <f>'Лист1 - Tаблица 1 - Tаблица 1'!$D$17</f>
        <v>30</v>
      </c>
      <c r="D459" s="66">
        <v>1</v>
      </c>
      <c r="E459" s="72">
        <f>'Лист1 - Tаблица 1 - Tаблица 1'!$M$4</f>
        <v>30000</v>
      </c>
      <c r="F459" s="77">
        <f>'Лист1 - Tаблица 1 - Tаблица 1'!M17</f>
        <v>1.689765</v>
      </c>
      <c r="G459" s="78"/>
      <c r="H459" s="78"/>
      <c r="I459" s="78"/>
      <c r="J459" s="78"/>
      <c r="K459" s="79"/>
    </row>
    <row r="460" spans="1:11" ht="19.5" customHeight="1">
      <c r="A460" s="71" t="e">
        <f>'Лист1 - Tаблица 1 - Tаблица 1'!#REF!</f>
        <v>#REF!</v>
      </c>
      <c r="B460" s="77" t="str">
        <f>'Лист1 - Tаблица 1 - Tаблица 1'!$B$16</f>
        <v>32(8.5)x55</v>
      </c>
      <c r="C460" s="82">
        <f>'Лист1 - Tаблица 1 - Tаблица 1'!$D$17</f>
        <v>30</v>
      </c>
      <c r="D460" s="66">
        <v>1</v>
      </c>
      <c r="E460" s="72">
        <f>'Лист1 - Tаблица 1 - Tаблица 1'!$Q$4</f>
        <v>50000</v>
      </c>
      <c r="F460" s="77">
        <f>'Лист1 - Tаблица 1 - Tаблица 1'!Q17</f>
        <v>1.6129575</v>
      </c>
      <c r="G460" s="78"/>
      <c r="H460" s="78"/>
      <c r="I460" s="78"/>
      <c r="J460" s="78"/>
      <c r="K460" s="79"/>
    </row>
    <row r="461" spans="1:11" ht="19.5" customHeight="1">
      <c r="A461" s="71" t="e">
        <f>'Лист1 - Tаблица 1 - Tаблица 1'!#REF!</f>
        <v>#REF!</v>
      </c>
      <c r="B461" s="77" t="str">
        <f>'Лист1 - Tаблица 1 - Tаблица 1'!$B$16</f>
        <v>32(8.5)x55</v>
      </c>
      <c r="C461" s="82">
        <f>'Лист1 - Tаблица 1 - Tаблица 1'!$D$17</f>
        <v>30</v>
      </c>
      <c r="D461" s="66">
        <v>1</v>
      </c>
      <c r="E461" s="72">
        <v>100000</v>
      </c>
      <c r="F461" s="77">
        <f>'Лист1 - Tаблица 1 - Tаблица 1'!U17</f>
        <v>1.4593425</v>
      </c>
      <c r="G461" s="78"/>
      <c r="H461" s="78"/>
      <c r="I461" s="78"/>
      <c r="J461" s="78"/>
      <c r="K461" s="79"/>
    </row>
    <row r="462" spans="1:11" ht="19.5" customHeight="1">
      <c r="A462" s="71" t="e">
        <f>'Лист1 - Tаблица 1 - Tаблица 1'!#REF!</f>
        <v>#REF!</v>
      </c>
      <c r="B462" s="77" t="str">
        <f>'Лист1 - Tаблица 1 - Tаблица 1'!$B$16</f>
        <v>32(8.5)x55</v>
      </c>
      <c r="C462" s="82">
        <f>'Лист1 - Tаблица 1 - Tаблица 1'!$D$17</f>
        <v>30</v>
      </c>
      <c r="D462" s="69">
        <v>1</v>
      </c>
      <c r="E462" s="72">
        <v>1000000</v>
      </c>
      <c r="F462" s="77">
        <f>'Лист1 - Tаблица 1 - Tаблица 1'!U17</f>
        <v>1.4593425</v>
      </c>
      <c r="G462" s="78"/>
      <c r="H462" s="78"/>
      <c r="I462" s="78"/>
      <c r="J462" s="78"/>
      <c r="K462" s="79"/>
    </row>
    <row r="463" spans="1:11" ht="19.5" customHeight="1">
      <c r="A463" s="71" t="e">
        <f>'Лист1 - Tаблица 1 - Tаблица 1'!#REF!</f>
        <v>#REF!</v>
      </c>
      <c r="B463" s="77" t="str">
        <f>'Лист1 - Tаблица 1 - Tаблица 1'!$B$16</f>
        <v>32(8.5)x55</v>
      </c>
      <c r="C463" s="82">
        <f>'Лист1 - Tаблица 1 - Tаблица 1'!$D$17</f>
        <v>30</v>
      </c>
      <c r="D463" s="72">
        <v>2</v>
      </c>
      <c r="E463" s="72">
        <f>'Лист1 - Tаблица 1 - Tаблица 1'!$E$4</f>
        <v>10000</v>
      </c>
      <c r="F463" s="77">
        <f>'Лист1 - Tаблица 1 - Tаблица 1'!F17</f>
        <v>2.0738024999999998</v>
      </c>
      <c r="G463" s="78"/>
      <c r="H463" s="78"/>
      <c r="I463" s="78"/>
      <c r="J463" s="78"/>
      <c r="K463" s="79"/>
    </row>
    <row r="464" spans="1:11" ht="19.5" customHeight="1">
      <c r="A464" s="71" t="e">
        <f>'Лист1 - Tаблица 1 - Tаблица 1'!#REF!</f>
        <v>#REF!</v>
      </c>
      <c r="B464" s="77" t="str">
        <f>'Лист1 - Tаблица 1 - Tаблица 1'!$B$16</f>
        <v>32(8.5)x55</v>
      </c>
      <c r="C464" s="82">
        <f>'Лист1 - Tаблица 1 - Tаблица 1'!$D$17</f>
        <v>30</v>
      </c>
      <c r="D464" s="72">
        <v>2</v>
      </c>
      <c r="E464" s="72">
        <f>'Лист1 - Tаблица 1 - Tаблица 1'!$I$4</f>
        <v>20000</v>
      </c>
      <c r="F464" s="77">
        <f>'Лист1 - Tаблица 1 - Tаблица 1'!J17</f>
        <v>1.9908504</v>
      </c>
      <c r="G464" s="78"/>
      <c r="H464" s="78"/>
      <c r="I464" s="78"/>
      <c r="J464" s="78"/>
      <c r="K464" s="79"/>
    </row>
    <row r="465" spans="1:11" ht="19.5" customHeight="1">
      <c r="A465" s="71" t="e">
        <f>'Лист1 - Tаблица 1 - Tаблица 1'!#REF!</f>
        <v>#REF!</v>
      </c>
      <c r="B465" s="77" t="str">
        <f>'Лист1 - Tаблица 1 - Tаблица 1'!$B$16</f>
        <v>32(8.5)x55</v>
      </c>
      <c r="C465" s="82">
        <f>'Лист1 - Tаблица 1 - Tаблица 1'!$D$17</f>
        <v>30</v>
      </c>
      <c r="D465" s="72">
        <v>2</v>
      </c>
      <c r="E465" s="72">
        <f>'Лист1 - Tаблица 1 - Tаблица 1'!$M$4</f>
        <v>30000</v>
      </c>
      <c r="F465" s="77">
        <f>'Лист1 - Tаблица 1 - Tаблица 1'!N17</f>
        <v>1.8249461999999999</v>
      </c>
      <c r="G465" s="78"/>
      <c r="H465" s="78"/>
      <c r="I465" s="78"/>
      <c r="J465" s="78"/>
      <c r="K465" s="79"/>
    </row>
    <row r="466" spans="1:11" ht="19.5" customHeight="1">
      <c r="A466" s="71" t="e">
        <f>'Лист1 - Tаблица 1 - Tаблица 1'!#REF!</f>
        <v>#REF!</v>
      </c>
      <c r="B466" s="77" t="str">
        <f>'Лист1 - Tаблица 1 - Tаблица 1'!$B$16</f>
        <v>32(8.5)x55</v>
      </c>
      <c r="C466" s="82">
        <f>'Лист1 - Tаблица 1 - Tаблица 1'!$D$17</f>
        <v>30</v>
      </c>
      <c r="D466" s="72">
        <v>2</v>
      </c>
      <c r="E466" s="72">
        <f>'Лист1 - Tаблица 1 - Tаблица 1'!$Q$4</f>
        <v>50000</v>
      </c>
      <c r="F466" s="77">
        <f>'Лист1 - Tаблица 1 - Tаблица 1'!R17</f>
        <v>1.7419941</v>
      </c>
      <c r="G466" s="78"/>
      <c r="H466" s="78"/>
      <c r="I466" s="78"/>
      <c r="J466" s="78"/>
      <c r="K466" s="79"/>
    </row>
    <row r="467" spans="1:11" ht="19.5" customHeight="1">
      <c r="A467" s="71" t="e">
        <f>'Лист1 - Tаблица 1 - Tаблица 1'!#REF!</f>
        <v>#REF!</v>
      </c>
      <c r="B467" s="77" t="str">
        <f>'Лист1 - Tаблица 1 - Tаблица 1'!$B$16</f>
        <v>32(8.5)x55</v>
      </c>
      <c r="C467" s="82">
        <f>'Лист1 - Tаблица 1 - Tаблица 1'!$D$17</f>
        <v>30</v>
      </c>
      <c r="D467" s="72">
        <v>2</v>
      </c>
      <c r="E467" s="72">
        <v>100000</v>
      </c>
      <c r="F467" s="77">
        <f>'Лист1 - Tаблица 1 - Tаблица 1'!V17</f>
        <v>1.5760899</v>
      </c>
      <c r="G467" s="78"/>
      <c r="H467" s="78"/>
      <c r="I467" s="78"/>
      <c r="J467" s="78"/>
      <c r="K467" s="79"/>
    </row>
    <row r="468" spans="1:11" ht="19.5" customHeight="1">
      <c r="A468" s="71" t="e">
        <f>'Лист1 - Tаблица 1 - Tаблица 1'!#REF!</f>
        <v>#REF!</v>
      </c>
      <c r="B468" s="77" t="str">
        <f>'Лист1 - Tаблица 1 - Tаблица 1'!$B$16</f>
        <v>32(8.5)x55</v>
      </c>
      <c r="C468" s="82">
        <f>'Лист1 - Tаблица 1 - Tаблица 1'!$D$17</f>
        <v>30</v>
      </c>
      <c r="D468" s="72">
        <v>2</v>
      </c>
      <c r="E468" s="72">
        <v>1000000</v>
      </c>
      <c r="F468" s="77">
        <f>'Лист1 - Tаблица 1 - Tаблица 1'!V17</f>
        <v>1.5760899</v>
      </c>
      <c r="G468" s="78"/>
      <c r="H468" s="78"/>
      <c r="I468" s="78"/>
      <c r="J468" s="78"/>
      <c r="K468" s="79"/>
    </row>
    <row r="469" spans="1:11" ht="19.5" customHeight="1">
      <c r="A469" s="71" t="e">
        <f>'Лист1 - Tаблица 1 - Tаблица 1'!#REF!</f>
        <v>#REF!</v>
      </c>
      <c r="B469" s="77" t="str">
        <f>'Лист1 - Tаблица 1 - Tаблица 1'!$B$16</f>
        <v>32(8.5)x55</v>
      </c>
      <c r="C469" s="82">
        <f>'Лист1 - Tаблица 1 - Tаблица 1'!$D$17</f>
        <v>30</v>
      </c>
      <c r="D469" s="72">
        <v>3</v>
      </c>
      <c r="E469" s="72">
        <f>'Лист1 - Tаблица 1 - Tаблица 1'!$E$4</f>
        <v>10000</v>
      </c>
      <c r="F469" s="77">
        <f>'Лист1 - Tаблица 1 - Tаблица 1'!G17</f>
        <v>2.2274175</v>
      </c>
      <c r="G469" s="78"/>
      <c r="H469" s="78"/>
      <c r="I469" s="78"/>
      <c r="J469" s="78"/>
      <c r="K469" s="79"/>
    </row>
    <row r="470" spans="1:11" ht="19.5" customHeight="1">
      <c r="A470" s="71" t="e">
        <f>'Лист1 - Tаблица 1 - Tаблица 1'!#REF!</f>
        <v>#REF!</v>
      </c>
      <c r="B470" s="77" t="str">
        <f>'Лист1 - Tаблица 1 - Tаблица 1'!$B$16</f>
        <v>32(8.5)x55</v>
      </c>
      <c r="C470" s="82">
        <f>'Лист1 - Tаблица 1 - Tаблица 1'!$D$17</f>
        <v>30</v>
      </c>
      <c r="D470" s="72">
        <v>3</v>
      </c>
      <c r="E470" s="72">
        <f>'Лист1 - Tаблица 1 - Tаблица 1'!$I$4</f>
        <v>20000</v>
      </c>
      <c r="F470" s="77">
        <f>'Лист1 - Tаблица 1 - Tаблица 1'!K17</f>
        <v>2.1383208</v>
      </c>
      <c r="G470" s="78"/>
      <c r="H470" s="78"/>
      <c r="I470" s="78"/>
      <c r="J470" s="78"/>
      <c r="K470" s="79"/>
    </row>
    <row r="471" spans="1:11" ht="19.5" customHeight="1">
      <c r="A471" s="71" t="e">
        <f>'Лист1 - Tаблица 1 - Tаблица 1'!#REF!</f>
        <v>#REF!</v>
      </c>
      <c r="B471" s="77" t="str">
        <f>'Лист1 - Tаблица 1 - Tаблица 1'!$B$16</f>
        <v>32(8.5)x55</v>
      </c>
      <c r="C471" s="82">
        <f>'Лист1 - Tаблица 1 - Tаблица 1'!$D$17</f>
        <v>30</v>
      </c>
      <c r="D471" s="72">
        <v>3</v>
      </c>
      <c r="E471" s="72">
        <f>'Лист1 - Tаблица 1 - Tаблица 1'!$M$4</f>
        <v>30000</v>
      </c>
      <c r="F471" s="77">
        <f>'Лист1 - Tаблица 1 - Tаблица 1'!O17</f>
        <v>1.9601274</v>
      </c>
      <c r="G471" s="78"/>
      <c r="H471" s="78"/>
      <c r="I471" s="78"/>
      <c r="J471" s="78"/>
      <c r="K471" s="79"/>
    </row>
    <row r="472" spans="1:11" ht="19.5" customHeight="1">
      <c r="A472" s="71" t="e">
        <f>'Лист1 - Tаблица 1 - Tаблица 1'!#REF!</f>
        <v>#REF!</v>
      </c>
      <c r="B472" s="77" t="str">
        <f>'Лист1 - Tаблица 1 - Tаблица 1'!$B$16</f>
        <v>32(8.5)x55</v>
      </c>
      <c r="C472" s="82">
        <f>'Лист1 - Tаблица 1 - Tаблица 1'!$D$17</f>
        <v>30</v>
      </c>
      <c r="D472" s="72">
        <v>3</v>
      </c>
      <c r="E472" s="72">
        <f>'Лист1 - Tаблица 1 - Tаблица 1'!$Q$4</f>
        <v>50000</v>
      </c>
      <c r="F472" s="77">
        <f>'Лист1 - Tаблица 1 - Tаблица 1'!S17</f>
        <v>1.8710307</v>
      </c>
      <c r="G472" s="78"/>
      <c r="H472" s="78"/>
      <c r="I472" s="78"/>
      <c r="J472" s="78"/>
      <c r="K472" s="79"/>
    </row>
    <row r="473" spans="1:11" ht="19.5" customHeight="1">
      <c r="A473" s="71" t="e">
        <f>'Лист1 - Tаблица 1 - Tаблица 1'!#REF!</f>
        <v>#REF!</v>
      </c>
      <c r="B473" s="77" t="str">
        <f>'Лист1 - Tаблица 1 - Tаблица 1'!$B$16</f>
        <v>32(8.5)x55</v>
      </c>
      <c r="C473" s="82">
        <f>'Лист1 - Tаблица 1 - Tаблица 1'!$D$17</f>
        <v>30</v>
      </c>
      <c r="D473" s="72">
        <v>3</v>
      </c>
      <c r="E473" s="72">
        <v>100000</v>
      </c>
      <c r="F473" s="77">
        <f>'Лист1 - Tаблица 1 - Tаблица 1'!W17</f>
        <v>1.6928372999999999</v>
      </c>
      <c r="G473" s="78"/>
      <c r="H473" s="78"/>
      <c r="I473" s="78"/>
      <c r="J473" s="78"/>
      <c r="K473" s="79"/>
    </row>
    <row r="474" spans="1:11" ht="19.5" customHeight="1">
      <c r="A474" s="71" t="e">
        <f>'Лист1 - Tаблица 1 - Tаблица 1'!#REF!</f>
        <v>#REF!</v>
      </c>
      <c r="B474" s="77" t="str">
        <f>'Лист1 - Tаблица 1 - Tаблица 1'!$B$16</f>
        <v>32(8.5)x55</v>
      </c>
      <c r="C474" s="82">
        <f>'Лист1 - Tаблица 1 - Tаблица 1'!$D$17</f>
        <v>30</v>
      </c>
      <c r="D474" s="72">
        <v>3</v>
      </c>
      <c r="E474" s="72">
        <v>1000000</v>
      </c>
      <c r="F474" s="77">
        <f>'Лист1 - Tаблица 1 - Tаблица 1'!W17</f>
        <v>1.6928372999999999</v>
      </c>
      <c r="G474" s="78"/>
      <c r="H474" s="78"/>
      <c r="I474" s="78"/>
      <c r="J474" s="78"/>
      <c r="K474" s="79"/>
    </row>
    <row r="475" spans="1:11" ht="19.5" customHeight="1">
      <c r="A475" s="71" t="e">
        <f>'Лист1 - Tаблица 1 - Tаблица 1'!#REF!</f>
        <v>#REF!</v>
      </c>
      <c r="B475" s="77" t="str">
        <f>'Лист1 - Tаблица 1 - Tаблица 1'!$B$16</f>
        <v>32(8.5)x55</v>
      </c>
      <c r="C475" s="82">
        <f>'Лист1 - Tаблица 1 - Tаблица 1'!$D$17</f>
        <v>30</v>
      </c>
      <c r="D475" s="72">
        <v>4</v>
      </c>
      <c r="E475" s="72">
        <f>'Лист1 - Tаблица 1 - Tаблица 1'!$E$4</f>
        <v>10000</v>
      </c>
      <c r="F475" s="77">
        <f>'Лист1 - Tаблица 1 - Tаблица 1'!H17</f>
        <v>2.5346475</v>
      </c>
      <c r="G475" s="78"/>
      <c r="H475" s="78"/>
      <c r="I475" s="78"/>
      <c r="J475" s="78"/>
      <c r="K475" s="79"/>
    </row>
    <row r="476" spans="1:11" ht="19.5" customHeight="1">
      <c r="A476" s="71" t="e">
        <f>'Лист1 - Tаблица 1 - Tаблица 1'!#REF!</f>
        <v>#REF!</v>
      </c>
      <c r="B476" s="77" t="str">
        <f>'Лист1 - Tаблица 1 - Tаблица 1'!$B$16</f>
        <v>32(8.5)x55</v>
      </c>
      <c r="C476" s="82">
        <f>'Лист1 - Tаблица 1 - Tаблица 1'!$D$17</f>
        <v>30</v>
      </c>
      <c r="D476" s="72">
        <v>4</v>
      </c>
      <c r="E476" s="72">
        <f>'Лист1 - Tаблица 1 - Tаблица 1'!$I$4</f>
        <v>20000</v>
      </c>
      <c r="F476" s="77">
        <f>'Лист1 - Tаблица 1 - Tаблица 1'!L17</f>
        <v>2.4332616</v>
      </c>
      <c r="G476" s="78"/>
      <c r="H476" s="78"/>
      <c r="I476" s="78"/>
      <c r="J476" s="78"/>
      <c r="K476" s="79"/>
    </row>
    <row r="477" spans="1:11" ht="19.5" customHeight="1">
      <c r="A477" s="71" t="e">
        <f>'Лист1 - Tаблица 1 - Tаблица 1'!#REF!</f>
        <v>#REF!</v>
      </c>
      <c r="B477" s="77" t="str">
        <f>'Лист1 - Tаблица 1 - Tаблица 1'!$B$16</f>
        <v>32(8.5)x55</v>
      </c>
      <c r="C477" s="82">
        <f>'Лист1 - Tаблица 1 - Tаблица 1'!$D$17</f>
        <v>30</v>
      </c>
      <c r="D477" s="72">
        <v>4</v>
      </c>
      <c r="E477" s="72">
        <f>'Лист1 - Tаблица 1 - Tаблица 1'!$M$4</f>
        <v>30000</v>
      </c>
      <c r="F477" s="77">
        <f>'Лист1 - Tаблица 1 - Tаблица 1'!P17</f>
        <v>2.2304898</v>
      </c>
      <c r="G477" s="78"/>
      <c r="H477" s="78"/>
      <c r="I477" s="78"/>
      <c r="J477" s="78"/>
      <c r="K477" s="79"/>
    </row>
    <row r="478" spans="1:11" ht="19.5" customHeight="1">
      <c r="A478" s="71" t="e">
        <f>'Лист1 - Tаблица 1 - Tаблица 1'!#REF!</f>
        <v>#REF!</v>
      </c>
      <c r="B478" s="77" t="str">
        <f>'Лист1 - Tаблица 1 - Tаблица 1'!$B$16</f>
        <v>32(8.5)x55</v>
      </c>
      <c r="C478" s="82">
        <f>'Лист1 - Tаблица 1 - Tаблица 1'!$D$17</f>
        <v>30</v>
      </c>
      <c r="D478" s="72">
        <v>4</v>
      </c>
      <c r="E478" s="72">
        <f>'Лист1 - Tаблица 1 - Tаблица 1'!$Q$4</f>
        <v>50000</v>
      </c>
      <c r="F478" s="77">
        <f>'Лист1 - Tаблица 1 - Tаблица 1'!T17</f>
        <v>2.1291039</v>
      </c>
      <c r="G478" s="78"/>
      <c r="H478" s="78"/>
      <c r="I478" s="78"/>
      <c r="J478" s="78"/>
      <c r="K478" s="79"/>
    </row>
    <row r="479" spans="1:11" ht="19.5" customHeight="1">
      <c r="A479" s="71" t="e">
        <f>'Лист1 - Tаблица 1 - Tаблица 1'!#REF!</f>
        <v>#REF!</v>
      </c>
      <c r="B479" s="77" t="str">
        <f>'Лист1 - Tаблица 1 - Tаблица 1'!$B$16</f>
        <v>32(8.5)x55</v>
      </c>
      <c r="C479" s="82">
        <f>'Лист1 - Tаблица 1 - Tаблица 1'!$D$17</f>
        <v>30</v>
      </c>
      <c r="D479" s="72">
        <v>4</v>
      </c>
      <c r="E479" s="72">
        <v>100000</v>
      </c>
      <c r="F479" s="77">
        <f>'Лист1 - Tаблица 1 - Tаблица 1'!X17</f>
        <v>1.9263321</v>
      </c>
      <c r="G479" s="78"/>
      <c r="H479" s="78"/>
      <c r="I479" s="78"/>
      <c r="J479" s="78"/>
      <c r="K479" s="79"/>
    </row>
    <row r="480" spans="1:11" ht="19.5" customHeight="1">
      <c r="A480" s="71" t="e">
        <f>'Лист1 - Tаблица 1 - Tаблица 1'!#REF!</f>
        <v>#REF!</v>
      </c>
      <c r="B480" s="77" t="str">
        <f>'Лист1 - Tаблица 1 - Tаблица 1'!$B$16</f>
        <v>32(8.5)x55</v>
      </c>
      <c r="C480" s="82">
        <f>'Лист1 - Tаблица 1 - Tаблица 1'!$D$17</f>
        <v>30</v>
      </c>
      <c r="D480" s="72">
        <v>4</v>
      </c>
      <c r="E480" s="72">
        <v>1000000</v>
      </c>
      <c r="F480" s="77">
        <f>'Лист1 - Tаблица 1 - Tаблица 1'!X17</f>
        <v>1.9263321</v>
      </c>
      <c r="G480" s="78"/>
      <c r="H480" s="78"/>
      <c r="I480" s="78"/>
      <c r="J480" s="78"/>
      <c r="K480" s="79"/>
    </row>
    <row r="481" spans="1:11" ht="19.5" customHeight="1">
      <c r="A481" s="71" t="e">
        <f>'Лист1 - Tаблица 1 - Tаблица 1'!#REF!</f>
        <v>#REF!</v>
      </c>
      <c r="B481" s="77" t="str">
        <f>'Лист1 - Tаблица 1 - Tаблица 1'!$B$16</f>
        <v>32(8.5)x55</v>
      </c>
      <c r="C481" s="82">
        <f>'Лист1 - Tаблица 1 - Tаблица 1'!$D$18</f>
        <v>35</v>
      </c>
      <c r="D481" s="63">
        <v>1</v>
      </c>
      <c r="E481" s="72">
        <f>'Лист1 - Tаблица 1 - Tаблица 1'!$E$4</f>
        <v>10000</v>
      </c>
      <c r="F481" s="77">
        <f>'Лист1 - Tаблица 1 - Tаблица 1'!E18</f>
        <v>2.24021875</v>
      </c>
      <c r="G481" s="78"/>
      <c r="H481" s="78"/>
      <c r="I481" s="78"/>
      <c r="J481" s="78"/>
      <c r="K481" s="79"/>
    </row>
    <row r="482" spans="1:11" ht="19.5" customHeight="1">
      <c r="A482" s="71" t="e">
        <f>'Лист1 - Tаблица 1 - Tаблица 1'!#REF!</f>
        <v>#REF!</v>
      </c>
      <c r="B482" s="77" t="str">
        <f>'Лист1 - Tаблица 1 - Tаблица 1'!$B$16</f>
        <v>32(8.5)x55</v>
      </c>
      <c r="C482" s="82">
        <f>'Лист1 - Tаблица 1 - Tаблица 1'!$D$18</f>
        <v>35</v>
      </c>
      <c r="D482" s="66">
        <v>1</v>
      </c>
      <c r="E482" s="72">
        <f>'Лист1 - Tаблица 1 - Tаблица 1'!$I$4</f>
        <v>20000</v>
      </c>
      <c r="F482" s="77">
        <f>'Лист1 - Tаблица 1 - Tаблица 1'!I18</f>
        <v>2.15061</v>
      </c>
      <c r="G482" s="78"/>
      <c r="H482" s="78"/>
      <c r="I482" s="78"/>
      <c r="J482" s="78"/>
      <c r="K482" s="79"/>
    </row>
    <row r="483" spans="1:11" ht="19.5" customHeight="1">
      <c r="A483" s="71" t="e">
        <f>'Лист1 - Tаблица 1 - Tаблица 1'!#REF!</f>
        <v>#REF!</v>
      </c>
      <c r="B483" s="77" t="str">
        <f>'Лист1 - Tаблица 1 - Tаблица 1'!$B$16</f>
        <v>32(8.5)x55</v>
      </c>
      <c r="C483" s="82">
        <f>'Лист1 - Tаблица 1 - Tаблица 1'!$D$18</f>
        <v>35</v>
      </c>
      <c r="D483" s="66">
        <v>1</v>
      </c>
      <c r="E483" s="72">
        <f>'Лист1 - Tаблица 1 - Tаблица 1'!$M$4</f>
        <v>30000</v>
      </c>
      <c r="F483" s="77">
        <f>'Лист1 - Tаблица 1 - Tаблица 1'!M18</f>
        <v>1.9713925</v>
      </c>
      <c r="G483" s="78"/>
      <c r="H483" s="78"/>
      <c r="I483" s="78"/>
      <c r="J483" s="78"/>
      <c r="K483" s="79"/>
    </row>
    <row r="484" spans="1:11" ht="19.5" customHeight="1">
      <c r="A484" s="71" t="e">
        <f>'Лист1 - Tаблица 1 - Tаблица 1'!#REF!</f>
        <v>#REF!</v>
      </c>
      <c r="B484" s="77" t="str">
        <f>'Лист1 - Tаблица 1 - Tаблица 1'!$B$16</f>
        <v>32(8.5)x55</v>
      </c>
      <c r="C484" s="82">
        <f>'Лист1 - Tаблица 1 - Tаблица 1'!$D$18</f>
        <v>35</v>
      </c>
      <c r="D484" s="66">
        <v>1</v>
      </c>
      <c r="E484" s="72">
        <f>'Лист1 - Tаблица 1 - Tаблица 1'!$Q$4</f>
        <v>50000</v>
      </c>
      <c r="F484" s="77">
        <f>'Лист1 - Tаблица 1 - Tаблица 1'!Q18</f>
        <v>1.88178375</v>
      </c>
      <c r="G484" s="78"/>
      <c r="H484" s="78"/>
      <c r="I484" s="78"/>
      <c r="J484" s="78"/>
      <c r="K484" s="79"/>
    </row>
    <row r="485" spans="1:11" ht="19.5" customHeight="1">
      <c r="A485" s="71" t="e">
        <f>'Лист1 - Tаблица 1 - Tаблица 1'!#REF!</f>
        <v>#REF!</v>
      </c>
      <c r="B485" s="77" t="str">
        <f>'Лист1 - Tаблица 1 - Tаблица 1'!$B$16</f>
        <v>32(8.5)x55</v>
      </c>
      <c r="C485" s="82">
        <f>'Лист1 - Tаблица 1 - Tаблица 1'!$D$18</f>
        <v>35</v>
      </c>
      <c r="D485" s="66">
        <v>1</v>
      </c>
      <c r="E485" s="72">
        <v>100000</v>
      </c>
      <c r="F485" s="77">
        <f>'Лист1 - Tаблица 1 - Tаблица 1'!U18</f>
        <v>1.70256625</v>
      </c>
      <c r="G485" s="78"/>
      <c r="H485" s="78"/>
      <c r="I485" s="78"/>
      <c r="J485" s="78"/>
      <c r="K485" s="79"/>
    </row>
    <row r="486" spans="1:11" ht="19.5" customHeight="1">
      <c r="A486" s="71" t="e">
        <f>'Лист1 - Tаблица 1 - Tаблица 1'!#REF!</f>
        <v>#REF!</v>
      </c>
      <c r="B486" s="77" t="str">
        <f>'Лист1 - Tаблица 1 - Tаблица 1'!$B$16</f>
        <v>32(8.5)x55</v>
      </c>
      <c r="C486" s="82">
        <f>'Лист1 - Tаблица 1 - Tаблица 1'!$D$18</f>
        <v>35</v>
      </c>
      <c r="D486" s="69">
        <v>1</v>
      </c>
      <c r="E486" s="72">
        <v>1000000</v>
      </c>
      <c r="F486" s="77">
        <f>'Лист1 - Tаблица 1 - Tаблица 1'!U18</f>
        <v>1.70256625</v>
      </c>
      <c r="G486" s="78"/>
      <c r="H486" s="78"/>
      <c r="I486" s="78"/>
      <c r="J486" s="78"/>
      <c r="K486" s="79"/>
    </row>
    <row r="487" spans="1:11" ht="19.5" customHeight="1">
      <c r="A487" s="71" t="e">
        <f>'Лист1 - Tаблица 1 - Tаблица 1'!#REF!</f>
        <v>#REF!</v>
      </c>
      <c r="B487" s="77" t="str">
        <f>'Лист1 - Tаблица 1 - Tаблица 1'!$B$16</f>
        <v>32(8.5)x55</v>
      </c>
      <c r="C487" s="82">
        <f>'Лист1 - Tаблица 1 - Tаблица 1'!$D$18</f>
        <v>35</v>
      </c>
      <c r="D487" s="72">
        <v>2</v>
      </c>
      <c r="E487" s="72">
        <f>'Лист1 - Tаблица 1 - Tаблица 1'!$E$4</f>
        <v>10000</v>
      </c>
      <c r="F487" s="77">
        <f>'Лист1 - Tаблица 1 - Tаблица 1'!F18</f>
        <v>2.41943625</v>
      </c>
      <c r="G487" s="78"/>
      <c r="H487" s="78"/>
      <c r="I487" s="78"/>
      <c r="J487" s="78"/>
      <c r="K487" s="79"/>
    </row>
    <row r="488" spans="1:11" ht="19.5" customHeight="1">
      <c r="A488" s="71" t="e">
        <f>'Лист1 - Tаблица 1 - Tаблица 1'!#REF!</f>
        <v>#REF!</v>
      </c>
      <c r="B488" s="77" t="str">
        <f>'Лист1 - Tаблица 1 - Tаблица 1'!$B$16</f>
        <v>32(8.5)x55</v>
      </c>
      <c r="C488" s="82">
        <f>'Лист1 - Tаблица 1 - Tаблица 1'!$D$18</f>
        <v>35</v>
      </c>
      <c r="D488" s="72">
        <v>2</v>
      </c>
      <c r="E488" s="72">
        <f>'Лист1 - Tаблица 1 - Tаблица 1'!$I$4</f>
        <v>20000</v>
      </c>
      <c r="F488" s="77">
        <f>'Лист1 - Tаблица 1 - Tаблица 1'!J18</f>
        <v>2.3226588</v>
      </c>
      <c r="G488" s="78"/>
      <c r="H488" s="78"/>
      <c r="I488" s="78"/>
      <c r="J488" s="78"/>
      <c r="K488" s="79"/>
    </row>
    <row r="489" spans="1:11" ht="19.5" customHeight="1">
      <c r="A489" s="71" t="e">
        <f>'Лист1 - Tаблица 1 - Tаблица 1'!#REF!</f>
        <v>#REF!</v>
      </c>
      <c r="B489" s="77" t="str">
        <f>'Лист1 - Tаблица 1 - Tаблица 1'!$B$16</f>
        <v>32(8.5)x55</v>
      </c>
      <c r="C489" s="82">
        <f>'Лист1 - Tаблица 1 - Tаблица 1'!$D$18</f>
        <v>35</v>
      </c>
      <c r="D489" s="72">
        <v>2</v>
      </c>
      <c r="E489" s="72">
        <f>'Лист1 - Tаблица 1 - Tаблица 1'!$M$4</f>
        <v>30000</v>
      </c>
      <c r="F489" s="77">
        <f>'Лист1 - Tаблица 1 - Tаблица 1'!N18</f>
        <v>2.1291039</v>
      </c>
      <c r="G489" s="78"/>
      <c r="H489" s="78"/>
      <c r="I489" s="78"/>
      <c r="J489" s="78"/>
      <c r="K489" s="79"/>
    </row>
    <row r="490" spans="1:11" ht="19.5" customHeight="1">
      <c r="A490" s="71" t="e">
        <f>'Лист1 - Tаблица 1 - Tаблица 1'!#REF!</f>
        <v>#REF!</v>
      </c>
      <c r="B490" s="77" t="str">
        <f>'Лист1 - Tаблица 1 - Tаблица 1'!$B$16</f>
        <v>32(8.5)x55</v>
      </c>
      <c r="C490" s="82">
        <f>'Лист1 - Tаблица 1 - Tаблица 1'!$D$18</f>
        <v>35</v>
      </c>
      <c r="D490" s="72">
        <v>2</v>
      </c>
      <c r="E490" s="72">
        <f>'Лист1 - Tаблица 1 - Tаблица 1'!$Q$4</f>
        <v>50000</v>
      </c>
      <c r="F490" s="77">
        <f>'Лист1 - Tаблица 1 - Tаблица 1'!R18</f>
        <v>2.0323264500000002</v>
      </c>
      <c r="G490" s="78"/>
      <c r="H490" s="78"/>
      <c r="I490" s="78"/>
      <c r="J490" s="78"/>
      <c r="K490" s="79"/>
    </row>
    <row r="491" spans="1:11" ht="19.5" customHeight="1">
      <c r="A491" s="71" t="e">
        <f>'Лист1 - Tаблица 1 - Tаблица 1'!#REF!</f>
        <v>#REF!</v>
      </c>
      <c r="B491" s="77" t="str">
        <f>'Лист1 - Tаблица 1 - Tаблица 1'!$B$16</f>
        <v>32(8.5)x55</v>
      </c>
      <c r="C491" s="82">
        <f>'Лист1 - Tаблица 1 - Tаблица 1'!$D$18</f>
        <v>35</v>
      </c>
      <c r="D491" s="72">
        <v>2</v>
      </c>
      <c r="E491" s="72">
        <v>100000</v>
      </c>
      <c r="F491" s="77">
        <f>'Лист1 - Tаблица 1 - Tаблица 1'!V18</f>
        <v>1.8387715500000001</v>
      </c>
      <c r="G491" s="78"/>
      <c r="H491" s="78"/>
      <c r="I491" s="78"/>
      <c r="J491" s="78"/>
      <c r="K491" s="79"/>
    </row>
    <row r="492" spans="1:11" ht="19.5" customHeight="1">
      <c r="A492" s="71" t="e">
        <f>'Лист1 - Tаблица 1 - Tаблица 1'!#REF!</f>
        <v>#REF!</v>
      </c>
      <c r="B492" s="77" t="str">
        <f>'Лист1 - Tаблица 1 - Tаблица 1'!$B$16</f>
        <v>32(8.5)x55</v>
      </c>
      <c r="C492" s="82">
        <f>'Лист1 - Tаблица 1 - Tаблица 1'!$D$18</f>
        <v>35</v>
      </c>
      <c r="D492" s="72">
        <v>2</v>
      </c>
      <c r="E492" s="72">
        <v>1000000</v>
      </c>
      <c r="F492" s="77">
        <f>'Лист1 - Tаблица 1 - Tаблица 1'!V18</f>
        <v>1.8387715500000001</v>
      </c>
      <c r="G492" s="78"/>
      <c r="H492" s="78"/>
      <c r="I492" s="78"/>
      <c r="J492" s="78"/>
      <c r="K492" s="79"/>
    </row>
    <row r="493" spans="1:11" ht="19.5" customHeight="1">
      <c r="A493" s="71" t="e">
        <f>'Лист1 - Tаблица 1 - Tаблица 1'!#REF!</f>
        <v>#REF!</v>
      </c>
      <c r="B493" s="77" t="str">
        <f>'Лист1 - Tаблица 1 - Tаблица 1'!$B$16</f>
        <v>32(8.5)x55</v>
      </c>
      <c r="C493" s="82">
        <f>'Лист1 - Tаблица 1 - Tаблица 1'!$D$18</f>
        <v>35</v>
      </c>
      <c r="D493" s="72">
        <v>3</v>
      </c>
      <c r="E493" s="72">
        <f>'Лист1 - Tаблица 1 - Tаблица 1'!$E$4</f>
        <v>10000</v>
      </c>
      <c r="F493" s="77">
        <f>'Лист1 - Tаблица 1 - Tаблица 1'!G18</f>
        <v>2.59865375</v>
      </c>
      <c r="G493" s="78"/>
      <c r="H493" s="78"/>
      <c r="I493" s="78"/>
      <c r="J493" s="78"/>
      <c r="K493" s="79"/>
    </row>
    <row r="494" spans="1:11" ht="19.5" customHeight="1">
      <c r="A494" s="71" t="e">
        <f>'Лист1 - Tаблица 1 - Tаблица 1'!#REF!</f>
        <v>#REF!</v>
      </c>
      <c r="B494" s="77" t="str">
        <f>'Лист1 - Tаблица 1 - Tаблица 1'!$B$16</f>
        <v>32(8.5)x55</v>
      </c>
      <c r="C494" s="82">
        <f>'Лист1 - Tаблица 1 - Tаблица 1'!$D$18</f>
        <v>35</v>
      </c>
      <c r="D494" s="72">
        <v>3</v>
      </c>
      <c r="E494" s="72">
        <f>'Лист1 - Tаблица 1 - Tаблица 1'!$I$4</f>
        <v>20000</v>
      </c>
      <c r="F494" s="77">
        <f>'Лист1 - Tаблица 1 - Tаблица 1'!K18</f>
        <v>2.4947076</v>
      </c>
      <c r="G494" s="78"/>
      <c r="H494" s="78"/>
      <c r="I494" s="78"/>
      <c r="J494" s="78"/>
      <c r="K494" s="79"/>
    </row>
    <row r="495" spans="1:11" ht="19.5" customHeight="1">
      <c r="A495" s="71" t="e">
        <f>'Лист1 - Tаблица 1 - Tаблица 1'!#REF!</f>
        <v>#REF!</v>
      </c>
      <c r="B495" s="77" t="str">
        <f>'Лист1 - Tаблица 1 - Tаблица 1'!$B$16</f>
        <v>32(8.5)x55</v>
      </c>
      <c r="C495" s="82">
        <f>'Лист1 - Tаблица 1 - Tаблица 1'!$D$18</f>
        <v>35</v>
      </c>
      <c r="D495" s="72">
        <v>3</v>
      </c>
      <c r="E495" s="72">
        <f>'Лист1 - Tаблица 1 - Tаблица 1'!$M$4</f>
        <v>30000</v>
      </c>
      <c r="F495" s="77">
        <f>'Лист1 - Tаблица 1 - Tаблица 1'!O18</f>
        <v>2.2868153</v>
      </c>
      <c r="G495" s="78"/>
      <c r="H495" s="78"/>
      <c r="I495" s="78"/>
      <c r="J495" s="78"/>
      <c r="K495" s="79"/>
    </row>
    <row r="496" spans="1:11" ht="19.5" customHeight="1">
      <c r="A496" s="71" t="e">
        <f>'Лист1 - Tаблица 1 - Tаблица 1'!#REF!</f>
        <v>#REF!</v>
      </c>
      <c r="B496" s="77" t="str">
        <f>'Лист1 - Tаблица 1 - Tаблица 1'!$B$16</f>
        <v>32(8.5)x55</v>
      </c>
      <c r="C496" s="82">
        <f>'Лист1 - Tаблица 1 - Tаблица 1'!$D$18</f>
        <v>35</v>
      </c>
      <c r="D496" s="72">
        <v>3</v>
      </c>
      <c r="E496" s="72">
        <f>'Лист1 - Tаблица 1 - Tаблица 1'!$Q$4</f>
        <v>50000</v>
      </c>
      <c r="F496" s="77">
        <f>'Лист1 - Tаблица 1 - Tаблица 1'!S18</f>
        <v>2.18286915</v>
      </c>
      <c r="G496" s="78"/>
      <c r="H496" s="78"/>
      <c r="I496" s="78"/>
      <c r="J496" s="78"/>
      <c r="K496" s="79"/>
    </row>
    <row r="497" spans="1:11" ht="19.5" customHeight="1">
      <c r="A497" s="71" t="e">
        <f>'Лист1 - Tаблица 1 - Tаблица 1'!#REF!</f>
        <v>#REF!</v>
      </c>
      <c r="B497" s="77" t="str">
        <f>'Лист1 - Tаблица 1 - Tаблица 1'!$B$16</f>
        <v>32(8.5)x55</v>
      </c>
      <c r="C497" s="82">
        <f>'Лист1 - Tаблица 1 - Tаблица 1'!$D$18</f>
        <v>35</v>
      </c>
      <c r="D497" s="72">
        <v>3</v>
      </c>
      <c r="E497" s="72">
        <v>100000</v>
      </c>
      <c r="F497" s="77">
        <f>'Лист1 - Tаблица 1 - Tаблица 1'!W18</f>
        <v>1.97497685</v>
      </c>
      <c r="G497" s="78"/>
      <c r="H497" s="78"/>
      <c r="I497" s="78"/>
      <c r="J497" s="78"/>
      <c r="K497" s="79"/>
    </row>
    <row r="498" spans="1:11" ht="19.5" customHeight="1">
      <c r="A498" s="71" t="e">
        <f>'Лист1 - Tаблица 1 - Tаблица 1'!#REF!</f>
        <v>#REF!</v>
      </c>
      <c r="B498" s="77" t="str">
        <f>'Лист1 - Tаблица 1 - Tаблица 1'!$B$16</f>
        <v>32(8.5)x55</v>
      </c>
      <c r="C498" s="82">
        <f>'Лист1 - Tаблица 1 - Tаблица 1'!$D$18</f>
        <v>35</v>
      </c>
      <c r="D498" s="72">
        <v>3</v>
      </c>
      <c r="E498" s="72">
        <v>1000000</v>
      </c>
      <c r="F498" s="77">
        <f>'Лист1 - Tаблица 1 - Tаблица 1'!W18</f>
        <v>1.97497685</v>
      </c>
      <c r="G498" s="78"/>
      <c r="H498" s="78"/>
      <c r="I498" s="78"/>
      <c r="J498" s="78"/>
      <c r="K498" s="79"/>
    </row>
    <row r="499" spans="1:11" ht="19.5" customHeight="1">
      <c r="A499" s="71" t="e">
        <f>'Лист1 - Tаблица 1 - Tаблица 1'!#REF!</f>
        <v>#REF!</v>
      </c>
      <c r="B499" s="77" t="str">
        <f>'Лист1 - Tаблица 1 - Tаблица 1'!$B$16</f>
        <v>32(8.5)x55</v>
      </c>
      <c r="C499" s="82">
        <f>'Лист1 - Tаблица 1 - Tаблица 1'!$D$18</f>
        <v>35</v>
      </c>
      <c r="D499" s="72">
        <v>4</v>
      </c>
      <c r="E499" s="72">
        <f>'Лист1 - Tаблица 1 - Tаблица 1'!$E$4</f>
        <v>10000</v>
      </c>
      <c r="F499" s="77">
        <f>'Лист1 - Tаблица 1 - Tаблица 1'!H18</f>
        <v>2.95708875</v>
      </c>
      <c r="G499" s="78"/>
      <c r="H499" s="78"/>
      <c r="I499" s="78"/>
      <c r="J499" s="78"/>
      <c r="K499" s="79"/>
    </row>
    <row r="500" spans="1:11" ht="19.5" customHeight="1">
      <c r="A500" s="71" t="e">
        <f>'Лист1 - Tаблица 1 - Tаблица 1'!#REF!</f>
        <v>#REF!</v>
      </c>
      <c r="B500" s="77" t="str">
        <f>'Лист1 - Tаблица 1 - Tаблица 1'!$B$16</f>
        <v>32(8.5)x55</v>
      </c>
      <c r="C500" s="82">
        <f>'Лист1 - Tаблица 1 - Tаблица 1'!$D$18</f>
        <v>35</v>
      </c>
      <c r="D500" s="72">
        <v>4</v>
      </c>
      <c r="E500" s="72">
        <f>'Лист1 - Tаблица 1 - Tаблица 1'!$I$4</f>
        <v>20000</v>
      </c>
      <c r="F500" s="77">
        <f>'Лист1 - Tаблица 1 - Tаблица 1'!L18</f>
        <v>2.8388052</v>
      </c>
      <c r="G500" s="78"/>
      <c r="H500" s="78"/>
      <c r="I500" s="78"/>
      <c r="J500" s="78"/>
      <c r="K500" s="79"/>
    </row>
    <row r="501" spans="1:11" ht="19.5" customHeight="1">
      <c r="A501" s="71" t="e">
        <f>'Лист1 - Tаблица 1 - Tаблица 1'!#REF!</f>
        <v>#REF!</v>
      </c>
      <c r="B501" s="77" t="str">
        <f>'Лист1 - Tаблица 1 - Tаблица 1'!$B$16</f>
        <v>32(8.5)x55</v>
      </c>
      <c r="C501" s="82">
        <f>'Лист1 - Tаблица 1 - Tаблица 1'!$D$18</f>
        <v>35</v>
      </c>
      <c r="D501" s="72">
        <v>4</v>
      </c>
      <c r="E501" s="72">
        <f>'Лист1 - Tаблица 1 - Tаблица 1'!$M$4</f>
        <v>30000</v>
      </c>
      <c r="F501" s="77">
        <f>'Лист1 - Tаблица 1 - Tаблица 1'!P18</f>
        <v>2.6022381</v>
      </c>
      <c r="G501" s="78"/>
      <c r="H501" s="78"/>
      <c r="I501" s="78"/>
      <c r="J501" s="78"/>
      <c r="K501" s="79"/>
    </row>
    <row r="502" spans="1:11" ht="19.5" customHeight="1">
      <c r="A502" s="71" t="e">
        <f>'Лист1 - Tаблица 1 - Tаблица 1'!#REF!</f>
        <v>#REF!</v>
      </c>
      <c r="B502" s="77" t="str">
        <f>'Лист1 - Tаблица 1 - Tаблица 1'!$B$16</f>
        <v>32(8.5)x55</v>
      </c>
      <c r="C502" s="82">
        <f>'Лист1 - Tаблица 1 - Tаблица 1'!$D$18</f>
        <v>35</v>
      </c>
      <c r="D502" s="72">
        <v>4</v>
      </c>
      <c r="E502" s="72">
        <f>'Лист1 - Tаблица 1 - Tаблица 1'!$Q$4</f>
        <v>50000</v>
      </c>
      <c r="F502" s="77">
        <f>'Лист1 - Tаблица 1 - Tаблица 1'!T18</f>
        <v>2.48395455</v>
      </c>
      <c r="G502" s="78"/>
      <c r="H502" s="78"/>
      <c r="I502" s="78"/>
      <c r="J502" s="78"/>
      <c r="K502" s="79"/>
    </row>
    <row r="503" spans="1:11" ht="19.5" customHeight="1">
      <c r="A503" s="71" t="e">
        <f>'Лист1 - Tаблица 1 - Tаблица 1'!#REF!</f>
        <v>#REF!</v>
      </c>
      <c r="B503" s="77" t="str">
        <f>'Лист1 - Tаблица 1 - Tаблица 1'!$B$16</f>
        <v>32(8.5)x55</v>
      </c>
      <c r="C503" s="82">
        <f>'Лист1 - Tаблица 1 - Tаблица 1'!$D$18</f>
        <v>35</v>
      </c>
      <c r="D503" s="72">
        <v>4</v>
      </c>
      <c r="E503" s="72">
        <v>100000</v>
      </c>
      <c r="F503" s="77">
        <f>'Лист1 - Tаблица 1 - Tаблица 1'!X18</f>
        <v>2.24738745</v>
      </c>
      <c r="G503" s="78"/>
      <c r="H503" s="78"/>
      <c r="I503" s="78"/>
      <c r="J503" s="78"/>
      <c r="K503" s="79"/>
    </row>
    <row r="504" spans="1:11" ht="19.5" customHeight="1">
      <c r="A504" s="71" t="e">
        <f>'Лист1 - Tаблица 1 - Tаблица 1'!#REF!</f>
        <v>#REF!</v>
      </c>
      <c r="B504" s="77" t="str">
        <f>'Лист1 - Tаблица 1 - Tаблица 1'!$B$16</f>
        <v>32(8.5)x55</v>
      </c>
      <c r="C504" s="82">
        <f>'Лист1 - Tаблица 1 - Tаблица 1'!$D$18</f>
        <v>35</v>
      </c>
      <c r="D504" s="72">
        <v>4</v>
      </c>
      <c r="E504" s="72">
        <v>1000000</v>
      </c>
      <c r="F504" s="77">
        <f>'Лист1 - Tаблица 1 - Tаблица 1'!X18</f>
        <v>2.24738745</v>
      </c>
      <c r="G504" s="78"/>
      <c r="H504" s="78"/>
      <c r="I504" s="78"/>
      <c r="J504" s="78"/>
      <c r="K504" s="79"/>
    </row>
    <row r="505" spans="1:11" ht="19.5" customHeight="1">
      <c r="A505" s="71" t="e">
        <f>'Лист1 - Tаблица 1 - Tаблица 1'!#REF!</f>
        <v>#REF!</v>
      </c>
      <c r="B505" s="77" t="e">
        <f>'Лист1 - Tаблица 1 - Tаблица 1'!#REF!</f>
        <v>#REF!</v>
      </c>
      <c r="C505" s="82" t="e">
        <f>'Лист1 - Tаблица 1 - Tаблица 1'!#REF!</f>
        <v>#REF!</v>
      </c>
      <c r="D505" s="63">
        <v>1</v>
      </c>
      <c r="E505" s="72">
        <f>'Лист1 - Tаблица 1 - Tаблица 1'!$E$4</f>
        <v>10000</v>
      </c>
      <c r="F505" s="77" t="e">
        <f>'Лист1 - Tаблица 1 - Tаблица 1'!#REF!</f>
        <v>#REF!</v>
      </c>
      <c r="G505" s="78"/>
      <c r="H505" s="78"/>
      <c r="I505" s="78"/>
      <c r="J505" s="78"/>
      <c r="K505" s="79"/>
    </row>
    <row r="506" spans="1:11" ht="19.5" customHeight="1">
      <c r="A506" s="71" t="e">
        <f>'Лист1 - Tаблица 1 - Tаблица 1'!#REF!</f>
        <v>#REF!</v>
      </c>
      <c r="B506" s="77" t="e">
        <f>'Лист1 - Tаблица 1 - Tаблица 1'!#REF!</f>
        <v>#REF!</v>
      </c>
      <c r="C506" s="82" t="e">
        <f>'Лист1 - Tаблица 1 - Tаблица 1'!#REF!</f>
        <v>#REF!</v>
      </c>
      <c r="D506" s="66">
        <v>1</v>
      </c>
      <c r="E506" s="72">
        <f>'Лист1 - Tаблица 1 - Tаблица 1'!$I$4</f>
        <v>20000</v>
      </c>
      <c r="F506" s="77" t="e">
        <f>'Лист1 - Tаблица 1 - Tаблица 1'!#REF!</f>
        <v>#REF!</v>
      </c>
      <c r="G506" s="78"/>
      <c r="H506" s="78"/>
      <c r="I506" s="78"/>
      <c r="J506" s="78"/>
      <c r="K506" s="79"/>
    </row>
    <row r="507" spans="1:11" ht="19.5" customHeight="1">
      <c r="A507" s="71" t="e">
        <f>'Лист1 - Tаблица 1 - Tаблица 1'!#REF!</f>
        <v>#REF!</v>
      </c>
      <c r="B507" s="77" t="e">
        <f>'Лист1 - Tаблица 1 - Tаблица 1'!#REF!</f>
        <v>#REF!</v>
      </c>
      <c r="C507" s="82" t="e">
        <f>'Лист1 - Tаблица 1 - Tаблица 1'!#REF!</f>
        <v>#REF!</v>
      </c>
      <c r="D507" s="66">
        <v>1</v>
      </c>
      <c r="E507" s="72">
        <f>'Лист1 - Tаблица 1 - Tаблица 1'!$M$4</f>
        <v>30000</v>
      </c>
      <c r="F507" s="77" t="e">
        <f>'Лист1 - Tаблица 1 - Tаблица 1'!#REF!</f>
        <v>#REF!</v>
      </c>
      <c r="G507" s="78"/>
      <c r="H507" s="78"/>
      <c r="I507" s="78"/>
      <c r="J507" s="78"/>
      <c r="K507" s="79"/>
    </row>
    <row r="508" spans="1:11" ht="19.5" customHeight="1">
      <c r="A508" s="71" t="e">
        <f>'Лист1 - Tаблица 1 - Tаблица 1'!#REF!</f>
        <v>#REF!</v>
      </c>
      <c r="B508" s="77" t="e">
        <f>'Лист1 - Tаблица 1 - Tаблица 1'!#REF!</f>
        <v>#REF!</v>
      </c>
      <c r="C508" s="82" t="e">
        <f>'Лист1 - Tаблица 1 - Tаблица 1'!#REF!</f>
        <v>#REF!</v>
      </c>
      <c r="D508" s="66">
        <v>1</v>
      </c>
      <c r="E508" s="72">
        <f>'Лист1 - Tаблица 1 - Tаблица 1'!$Q$4</f>
        <v>50000</v>
      </c>
      <c r="F508" s="77" t="e">
        <f>'Лист1 - Tаблица 1 - Tаблица 1'!#REF!</f>
        <v>#REF!</v>
      </c>
      <c r="G508" s="78"/>
      <c r="H508" s="78"/>
      <c r="I508" s="78"/>
      <c r="J508" s="78"/>
      <c r="K508" s="79"/>
    </row>
    <row r="509" spans="1:11" ht="19.5" customHeight="1">
      <c r="A509" s="71" t="e">
        <f>'Лист1 - Tаблица 1 - Tаблица 1'!#REF!</f>
        <v>#REF!</v>
      </c>
      <c r="B509" s="77" t="e">
        <f>'Лист1 - Tаблица 1 - Tаблица 1'!#REF!</f>
        <v>#REF!</v>
      </c>
      <c r="C509" s="82" t="e">
        <f>'Лист1 - Tаблица 1 - Tаблица 1'!#REF!</f>
        <v>#REF!</v>
      </c>
      <c r="D509" s="66">
        <v>1</v>
      </c>
      <c r="E509" s="72">
        <v>100000</v>
      </c>
      <c r="F509" s="77" t="e">
        <f>'Лист1 - Tаблица 1 - Tаблица 1'!#REF!</f>
        <v>#REF!</v>
      </c>
      <c r="G509" s="78"/>
      <c r="H509" s="78"/>
      <c r="I509" s="78"/>
      <c r="J509" s="78"/>
      <c r="K509" s="79"/>
    </row>
    <row r="510" spans="1:11" ht="19.5" customHeight="1">
      <c r="A510" s="71" t="e">
        <f>'Лист1 - Tаблица 1 - Tаблица 1'!#REF!</f>
        <v>#REF!</v>
      </c>
      <c r="B510" s="77" t="e">
        <f>'Лист1 - Tаблица 1 - Tаблица 1'!#REF!</f>
        <v>#REF!</v>
      </c>
      <c r="C510" s="82" t="e">
        <f>'Лист1 - Tаблица 1 - Tаблица 1'!#REF!</f>
        <v>#REF!</v>
      </c>
      <c r="D510" s="69">
        <v>1</v>
      </c>
      <c r="E510" s="72">
        <v>1000000</v>
      </c>
      <c r="F510" s="77" t="e">
        <f>'Лист1 - Tаблица 1 - Tаблица 1'!#REF!</f>
        <v>#REF!</v>
      </c>
      <c r="G510" s="78"/>
      <c r="H510" s="78"/>
      <c r="I510" s="78"/>
      <c r="J510" s="78"/>
      <c r="K510" s="79"/>
    </row>
    <row r="511" spans="1:11" ht="19.5" customHeight="1">
      <c r="A511" s="71" t="e">
        <f>'Лист1 - Tаблица 1 - Tаблица 1'!#REF!</f>
        <v>#REF!</v>
      </c>
      <c r="B511" s="77" t="e">
        <f>'Лист1 - Tаблица 1 - Tаблица 1'!#REF!</f>
        <v>#REF!</v>
      </c>
      <c r="C511" s="82" t="e">
        <f>'Лист1 - Tаблица 1 - Tаблица 1'!#REF!</f>
        <v>#REF!</v>
      </c>
      <c r="D511" s="72">
        <v>2</v>
      </c>
      <c r="E511" s="72">
        <f>'Лист1 - Tаблица 1 - Tаблица 1'!$E$4</f>
        <v>10000</v>
      </c>
      <c r="F511" s="77" t="e">
        <f>'Лист1 - Tаблица 1 - Tаблица 1'!#REF!</f>
        <v>#REF!</v>
      </c>
      <c r="G511" s="78"/>
      <c r="H511" s="78"/>
      <c r="I511" s="78"/>
      <c r="J511" s="78"/>
      <c r="K511" s="79"/>
    </row>
    <row r="512" spans="1:11" ht="19.5" customHeight="1">
      <c r="A512" s="71" t="e">
        <f>'Лист1 - Tаблица 1 - Tаблица 1'!#REF!</f>
        <v>#REF!</v>
      </c>
      <c r="B512" s="77" t="e">
        <f>'Лист1 - Tаблица 1 - Tаблица 1'!#REF!</f>
        <v>#REF!</v>
      </c>
      <c r="C512" s="82" t="e">
        <f>'Лист1 - Tаблица 1 - Tаблица 1'!#REF!</f>
        <v>#REF!</v>
      </c>
      <c r="D512" s="72">
        <v>2</v>
      </c>
      <c r="E512" s="72">
        <f>'Лист1 - Tаблица 1 - Tаблица 1'!$I$4</f>
        <v>20000</v>
      </c>
      <c r="F512" s="77" t="e">
        <f>'Лист1 - Tаблица 1 - Tаблица 1'!#REF!</f>
        <v>#REF!</v>
      </c>
      <c r="G512" s="78"/>
      <c r="H512" s="78"/>
      <c r="I512" s="78"/>
      <c r="J512" s="78"/>
      <c r="K512" s="79"/>
    </row>
    <row r="513" spans="1:11" ht="19.5" customHeight="1">
      <c r="A513" s="71" t="e">
        <f>'Лист1 - Tаблица 1 - Tаблица 1'!#REF!</f>
        <v>#REF!</v>
      </c>
      <c r="B513" s="77" t="e">
        <f>'Лист1 - Tаблица 1 - Tаблица 1'!#REF!</f>
        <v>#REF!</v>
      </c>
      <c r="C513" s="82" t="e">
        <f>'Лист1 - Tаблица 1 - Tаблица 1'!#REF!</f>
        <v>#REF!</v>
      </c>
      <c r="D513" s="72">
        <v>2</v>
      </c>
      <c r="E513" s="72">
        <f>'Лист1 - Tаблица 1 - Tаблица 1'!$M$4</f>
        <v>30000</v>
      </c>
      <c r="F513" s="77" t="e">
        <f>'Лист1 - Tаблица 1 - Tаблица 1'!#REF!</f>
        <v>#REF!</v>
      </c>
      <c r="G513" s="78"/>
      <c r="H513" s="78"/>
      <c r="I513" s="78"/>
      <c r="J513" s="78"/>
      <c r="K513" s="79"/>
    </row>
    <row r="514" spans="1:11" ht="19.5" customHeight="1">
      <c r="A514" s="71" t="e">
        <f>'Лист1 - Tаблица 1 - Tаблица 1'!#REF!</f>
        <v>#REF!</v>
      </c>
      <c r="B514" s="77" t="e">
        <f>'Лист1 - Tаблица 1 - Tаблица 1'!#REF!</f>
        <v>#REF!</v>
      </c>
      <c r="C514" s="82" t="e">
        <f>'Лист1 - Tаблица 1 - Tаблица 1'!#REF!</f>
        <v>#REF!</v>
      </c>
      <c r="D514" s="72">
        <v>2</v>
      </c>
      <c r="E514" s="72">
        <f>'Лист1 - Tаблица 1 - Tаблица 1'!$Q$4</f>
        <v>50000</v>
      </c>
      <c r="F514" s="77" t="e">
        <f>'Лист1 - Tаблица 1 - Tаблица 1'!#REF!</f>
        <v>#REF!</v>
      </c>
      <c r="G514" s="78"/>
      <c r="H514" s="78"/>
      <c r="I514" s="78"/>
      <c r="J514" s="78"/>
      <c r="K514" s="79"/>
    </row>
    <row r="515" spans="1:11" ht="19.5" customHeight="1">
      <c r="A515" s="71" t="e">
        <f>'Лист1 - Tаблица 1 - Tаблица 1'!#REF!</f>
        <v>#REF!</v>
      </c>
      <c r="B515" s="77" t="e">
        <f>'Лист1 - Tаблица 1 - Tаблица 1'!#REF!</f>
        <v>#REF!</v>
      </c>
      <c r="C515" s="82" t="e">
        <f>'Лист1 - Tаблица 1 - Tаблица 1'!#REF!</f>
        <v>#REF!</v>
      </c>
      <c r="D515" s="72">
        <v>2</v>
      </c>
      <c r="E515" s="72">
        <v>100000</v>
      </c>
      <c r="F515" s="77" t="e">
        <f>'Лист1 - Tаблица 1 - Tаблица 1'!#REF!</f>
        <v>#REF!</v>
      </c>
      <c r="G515" s="78"/>
      <c r="H515" s="78"/>
      <c r="I515" s="78"/>
      <c r="J515" s="78"/>
      <c r="K515" s="79"/>
    </row>
    <row r="516" spans="1:11" ht="19.5" customHeight="1">
      <c r="A516" s="71" t="e">
        <f>'Лист1 - Tаблица 1 - Tаблица 1'!#REF!</f>
        <v>#REF!</v>
      </c>
      <c r="B516" s="77" t="e">
        <f>'Лист1 - Tаблица 1 - Tаблица 1'!#REF!</f>
        <v>#REF!</v>
      </c>
      <c r="C516" s="82" t="e">
        <f>'Лист1 - Tаблица 1 - Tаблица 1'!#REF!</f>
        <v>#REF!</v>
      </c>
      <c r="D516" s="72">
        <v>2</v>
      </c>
      <c r="E516" s="72">
        <v>1000000</v>
      </c>
      <c r="F516" s="77" t="e">
        <f>'Лист1 - Tаблица 1 - Tаблица 1'!#REF!</f>
        <v>#REF!</v>
      </c>
      <c r="G516" s="78"/>
      <c r="H516" s="78"/>
      <c r="I516" s="78"/>
      <c r="J516" s="78"/>
      <c r="K516" s="79"/>
    </row>
    <row r="517" spans="1:11" ht="19.5" customHeight="1">
      <c r="A517" s="71" t="e">
        <f>'Лист1 - Tаблица 1 - Tаблица 1'!#REF!</f>
        <v>#REF!</v>
      </c>
      <c r="B517" s="77" t="e">
        <f>'Лист1 - Tаблица 1 - Tаблица 1'!#REF!</f>
        <v>#REF!</v>
      </c>
      <c r="C517" s="82" t="e">
        <f>'Лист1 - Tаблица 1 - Tаблица 1'!#REF!</f>
        <v>#REF!</v>
      </c>
      <c r="D517" s="72">
        <v>3</v>
      </c>
      <c r="E517" s="72">
        <f>'Лист1 - Tаблица 1 - Tаблица 1'!$E$4</f>
        <v>10000</v>
      </c>
      <c r="F517" s="77" t="e">
        <f>'Лист1 - Tаблица 1 - Tаблица 1'!#REF!</f>
        <v>#REF!</v>
      </c>
      <c r="G517" s="78"/>
      <c r="H517" s="78"/>
      <c r="I517" s="78"/>
      <c r="J517" s="78"/>
      <c r="K517" s="79"/>
    </row>
    <row r="518" spans="1:11" ht="19.5" customHeight="1">
      <c r="A518" s="71" t="e">
        <f>'Лист1 - Tаблица 1 - Tаблица 1'!#REF!</f>
        <v>#REF!</v>
      </c>
      <c r="B518" s="77" t="e">
        <f>'Лист1 - Tаблица 1 - Tаблица 1'!#REF!</f>
        <v>#REF!</v>
      </c>
      <c r="C518" s="82" t="e">
        <f>'Лист1 - Tаблица 1 - Tаблица 1'!#REF!</f>
        <v>#REF!</v>
      </c>
      <c r="D518" s="72">
        <v>3</v>
      </c>
      <c r="E518" s="72">
        <f>'Лист1 - Tаблица 1 - Tаблица 1'!$I$4</f>
        <v>20000</v>
      </c>
      <c r="F518" s="77" t="e">
        <f>'Лист1 - Tаблица 1 - Tаблица 1'!#REF!</f>
        <v>#REF!</v>
      </c>
      <c r="G518" s="78"/>
      <c r="H518" s="78"/>
      <c r="I518" s="78"/>
      <c r="J518" s="78"/>
      <c r="K518" s="79"/>
    </row>
    <row r="519" spans="1:11" ht="19.5" customHeight="1">
      <c r="A519" s="71" t="e">
        <f>'Лист1 - Tаблица 1 - Tаблица 1'!#REF!</f>
        <v>#REF!</v>
      </c>
      <c r="B519" s="77" t="e">
        <f>'Лист1 - Tаблица 1 - Tаблица 1'!#REF!</f>
        <v>#REF!</v>
      </c>
      <c r="C519" s="82" t="e">
        <f>'Лист1 - Tаблица 1 - Tаблица 1'!#REF!</f>
        <v>#REF!</v>
      </c>
      <c r="D519" s="72">
        <v>3</v>
      </c>
      <c r="E519" s="72">
        <f>'Лист1 - Tаблица 1 - Tаблица 1'!$M$4</f>
        <v>30000</v>
      </c>
      <c r="F519" s="77" t="e">
        <f>'Лист1 - Tаблица 1 - Tаблица 1'!#REF!</f>
        <v>#REF!</v>
      </c>
      <c r="G519" s="78"/>
      <c r="H519" s="78"/>
      <c r="I519" s="78"/>
      <c r="J519" s="78"/>
      <c r="K519" s="79"/>
    </row>
    <row r="520" spans="1:11" ht="19.5" customHeight="1">
      <c r="A520" s="71" t="e">
        <f>'Лист1 - Tаблица 1 - Tаблица 1'!#REF!</f>
        <v>#REF!</v>
      </c>
      <c r="B520" s="77" t="e">
        <f>'Лист1 - Tаблица 1 - Tаблица 1'!#REF!</f>
        <v>#REF!</v>
      </c>
      <c r="C520" s="82" t="e">
        <f>'Лист1 - Tаблица 1 - Tаблица 1'!#REF!</f>
        <v>#REF!</v>
      </c>
      <c r="D520" s="72">
        <v>3</v>
      </c>
      <c r="E520" s="72">
        <f>'Лист1 - Tаблица 1 - Tаблица 1'!$Q$4</f>
        <v>50000</v>
      </c>
      <c r="F520" s="77" t="e">
        <f>'Лист1 - Tаблица 1 - Tаблица 1'!#REF!</f>
        <v>#REF!</v>
      </c>
      <c r="G520" s="78"/>
      <c r="H520" s="78"/>
      <c r="I520" s="78"/>
      <c r="J520" s="78"/>
      <c r="K520" s="79"/>
    </row>
    <row r="521" spans="1:11" ht="19.5" customHeight="1">
      <c r="A521" s="71" t="e">
        <f>'Лист1 - Tаблица 1 - Tаблица 1'!#REF!</f>
        <v>#REF!</v>
      </c>
      <c r="B521" s="77" t="e">
        <f>'Лист1 - Tаблица 1 - Tаблица 1'!#REF!</f>
        <v>#REF!</v>
      </c>
      <c r="C521" s="82" t="e">
        <f>'Лист1 - Tаблица 1 - Tаблица 1'!#REF!</f>
        <v>#REF!</v>
      </c>
      <c r="D521" s="72">
        <v>3</v>
      </c>
      <c r="E521" s="72">
        <v>100000</v>
      </c>
      <c r="F521" s="77" t="e">
        <f>'Лист1 - Tаблица 1 - Tаблица 1'!#REF!</f>
        <v>#REF!</v>
      </c>
      <c r="G521" s="78"/>
      <c r="H521" s="78"/>
      <c r="I521" s="78"/>
      <c r="J521" s="78"/>
      <c r="K521" s="79"/>
    </row>
    <row r="522" spans="1:11" ht="19.5" customHeight="1">
      <c r="A522" s="71" t="e">
        <f>'Лист1 - Tаблица 1 - Tаблица 1'!#REF!</f>
        <v>#REF!</v>
      </c>
      <c r="B522" s="77" t="e">
        <f>'Лист1 - Tаблица 1 - Tаблица 1'!#REF!</f>
        <v>#REF!</v>
      </c>
      <c r="C522" s="82" t="e">
        <f>'Лист1 - Tаблица 1 - Tаблица 1'!#REF!</f>
        <v>#REF!</v>
      </c>
      <c r="D522" s="72">
        <v>3</v>
      </c>
      <c r="E522" s="72">
        <v>1000000</v>
      </c>
      <c r="F522" s="77" t="e">
        <f>'Лист1 - Tаблица 1 - Tаблица 1'!#REF!</f>
        <v>#REF!</v>
      </c>
      <c r="G522" s="78"/>
      <c r="H522" s="78"/>
      <c r="I522" s="78"/>
      <c r="J522" s="78"/>
      <c r="K522" s="79"/>
    </row>
    <row r="523" spans="1:11" ht="19.5" customHeight="1">
      <c r="A523" s="71" t="e">
        <f>'Лист1 - Tаблица 1 - Tаблица 1'!#REF!</f>
        <v>#REF!</v>
      </c>
      <c r="B523" s="77" t="e">
        <f>'Лист1 - Tаблица 1 - Tаблица 1'!#REF!</f>
        <v>#REF!</v>
      </c>
      <c r="C523" s="82" t="e">
        <f>'Лист1 - Tаблица 1 - Tаблица 1'!#REF!</f>
        <v>#REF!</v>
      </c>
      <c r="D523" s="72">
        <v>4</v>
      </c>
      <c r="E523" s="72">
        <f>'Лист1 - Tаблица 1 - Tаблица 1'!$E$4</f>
        <v>10000</v>
      </c>
      <c r="F523" s="77" t="e">
        <f>'Лист1 - Tаблица 1 - Tаблица 1'!#REF!</f>
        <v>#REF!</v>
      </c>
      <c r="G523" s="78"/>
      <c r="H523" s="78"/>
      <c r="I523" s="78"/>
      <c r="J523" s="78"/>
      <c r="K523" s="79"/>
    </row>
    <row r="524" spans="1:11" ht="19.5" customHeight="1">
      <c r="A524" s="71" t="e">
        <f>'Лист1 - Tаблица 1 - Tаблица 1'!#REF!</f>
        <v>#REF!</v>
      </c>
      <c r="B524" s="77" t="e">
        <f>'Лист1 - Tаблица 1 - Tаблица 1'!#REF!</f>
        <v>#REF!</v>
      </c>
      <c r="C524" s="82" t="e">
        <f>'Лист1 - Tаблица 1 - Tаблица 1'!#REF!</f>
        <v>#REF!</v>
      </c>
      <c r="D524" s="72">
        <v>4</v>
      </c>
      <c r="E524" s="72">
        <f>'Лист1 - Tаблица 1 - Tаблица 1'!$I$4</f>
        <v>20000</v>
      </c>
      <c r="F524" s="77" t="e">
        <f>'Лист1 - Tаблица 1 - Tаблица 1'!#REF!</f>
        <v>#REF!</v>
      </c>
      <c r="G524" s="78"/>
      <c r="H524" s="78"/>
      <c r="I524" s="78"/>
      <c r="J524" s="78"/>
      <c r="K524" s="79"/>
    </row>
    <row r="525" spans="1:11" ht="19.5" customHeight="1">
      <c r="A525" s="71" t="e">
        <f>'Лист1 - Tаблица 1 - Tаблица 1'!#REF!</f>
        <v>#REF!</v>
      </c>
      <c r="B525" s="77" t="e">
        <f>'Лист1 - Tаблица 1 - Tаблица 1'!#REF!</f>
        <v>#REF!</v>
      </c>
      <c r="C525" s="82" t="e">
        <f>'Лист1 - Tаблица 1 - Tаблица 1'!#REF!</f>
        <v>#REF!</v>
      </c>
      <c r="D525" s="72">
        <v>4</v>
      </c>
      <c r="E525" s="72">
        <f>'Лист1 - Tаблица 1 - Tаблица 1'!$M$4</f>
        <v>30000</v>
      </c>
      <c r="F525" s="77" t="e">
        <f>'Лист1 - Tаблица 1 - Tаблица 1'!#REF!</f>
        <v>#REF!</v>
      </c>
      <c r="G525" s="78"/>
      <c r="H525" s="78"/>
      <c r="I525" s="78"/>
      <c r="J525" s="78"/>
      <c r="K525" s="79"/>
    </row>
    <row r="526" spans="1:11" ht="19.5" customHeight="1">
      <c r="A526" s="71" t="e">
        <f>'Лист1 - Tаблица 1 - Tаблица 1'!#REF!</f>
        <v>#REF!</v>
      </c>
      <c r="B526" s="77" t="e">
        <f>'Лист1 - Tаблица 1 - Tаблица 1'!#REF!</f>
        <v>#REF!</v>
      </c>
      <c r="C526" s="82" t="e">
        <f>'Лист1 - Tаблица 1 - Tаблица 1'!#REF!</f>
        <v>#REF!</v>
      </c>
      <c r="D526" s="72">
        <v>4</v>
      </c>
      <c r="E526" s="72">
        <f>'Лист1 - Tаблица 1 - Tаблица 1'!$Q$4</f>
        <v>50000</v>
      </c>
      <c r="F526" s="77" t="e">
        <f>'Лист1 - Tаблица 1 - Tаблица 1'!#REF!</f>
        <v>#REF!</v>
      </c>
      <c r="G526" s="78"/>
      <c r="H526" s="78"/>
      <c r="I526" s="78"/>
      <c r="J526" s="78"/>
      <c r="K526" s="79"/>
    </row>
    <row r="527" spans="1:11" ht="19.5" customHeight="1">
      <c r="A527" s="71" t="e">
        <f>'Лист1 - Tаблица 1 - Tаблица 1'!#REF!</f>
        <v>#REF!</v>
      </c>
      <c r="B527" s="77" t="e">
        <f>'Лист1 - Tаблица 1 - Tаблица 1'!#REF!</f>
        <v>#REF!</v>
      </c>
      <c r="C527" s="82" t="e">
        <f>'Лист1 - Tаблица 1 - Tаблица 1'!#REF!</f>
        <v>#REF!</v>
      </c>
      <c r="D527" s="72">
        <v>4</v>
      </c>
      <c r="E527" s="72">
        <v>100000</v>
      </c>
      <c r="F527" s="77" t="e">
        <f>'Лист1 - Tаблица 1 - Tаблица 1'!#REF!</f>
        <v>#REF!</v>
      </c>
      <c r="G527" s="78"/>
      <c r="H527" s="78"/>
      <c r="I527" s="78"/>
      <c r="J527" s="78"/>
      <c r="K527" s="79"/>
    </row>
    <row r="528" spans="1:11" ht="19.5" customHeight="1">
      <c r="A528" s="71" t="e">
        <f>'Лист1 - Tаблица 1 - Tаблица 1'!#REF!</f>
        <v>#REF!</v>
      </c>
      <c r="B528" s="77" t="e">
        <f>'Лист1 - Tаблица 1 - Tаблица 1'!#REF!</f>
        <v>#REF!</v>
      </c>
      <c r="C528" s="82" t="e">
        <f>'Лист1 - Tаблица 1 - Tаблица 1'!#REF!</f>
        <v>#REF!</v>
      </c>
      <c r="D528" s="72">
        <v>4</v>
      </c>
      <c r="E528" s="72">
        <v>1000000</v>
      </c>
      <c r="F528" s="77" t="e">
        <f>'Лист1 - Tаблица 1 - Tаблица 1'!#REF!</f>
        <v>#REF!</v>
      </c>
      <c r="G528" s="78"/>
      <c r="H528" s="78"/>
      <c r="I528" s="78"/>
      <c r="J528" s="78"/>
      <c r="K528" s="79"/>
    </row>
    <row r="529" spans="1:11" ht="19.5" customHeight="1">
      <c r="A529" s="71" t="e">
        <f>'Лист1 - Tаблица 1 - Tаблица 1'!#REF!</f>
        <v>#REF!</v>
      </c>
      <c r="B529" s="77" t="e">
        <f>'Лист1 - Tаблица 1 - Tаблица 1'!#REF!</f>
        <v>#REF!</v>
      </c>
      <c r="C529" s="82">
        <f>'Лист1 - Tаблица 1 - Tаблица 1'!$D$22</f>
        <v>30</v>
      </c>
      <c r="D529" s="63">
        <v>1</v>
      </c>
      <c r="E529" s="72">
        <f>'Лист1 - Tаблица 1 - Tаблица 1'!$E$4</f>
        <v>10000</v>
      </c>
      <c r="F529" s="77">
        <f>'Лист1 - Tаблица 1 - Tаблица 1'!E22</f>
        <v>2.26575</v>
      </c>
      <c r="G529" s="78"/>
      <c r="H529" s="78"/>
      <c r="I529" s="78"/>
      <c r="J529" s="78"/>
      <c r="K529" s="79"/>
    </row>
    <row r="530" spans="1:11" ht="19.5" customHeight="1">
      <c r="A530" s="71" t="e">
        <f>'Лист1 - Tаблица 1 - Tаблица 1'!#REF!</f>
        <v>#REF!</v>
      </c>
      <c r="B530" s="77" t="e">
        <f>'Лист1 - Tаблица 1 - Tаблица 1'!#REF!</f>
        <v>#REF!</v>
      </c>
      <c r="C530" s="82">
        <f>'Лист1 - Tаблица 1 - Tаблица 1'!$D$22</f>
        <v>30</v>
      </c>
      <c r="D530" s="66">
        <v>1</v>
      </c>
      <c r="E530" s="72">
        <f>'Лист1 - Tаблица 1 - Tаблица 1'!$I$4</f>
        <v>20000</v>
      </c>
      <c r="F530" s="77">
        <f>'Лист1 - Tаблица 1 - Tаблица 1'!I22</f>
        <v>2.1751200000000006</v>
      </c>
      <c r="G530" s="78"/>
      <c r="H530" s="78"/>
      <c r="I530" s="78"/>
      <c r="J530" s="78"/>
      <c r="K530" s="79"/>
    </row>
    <row r="531" spans="1:11" ht="19.5" customHeight="1">
      <c r="A531" s="71" t="e">
        <f>'Лист1 - Tаблица 1 - Tаблица 1'!#REF!</f>
        <v>#REF!</v>
      </c>
      <c r="B531" s="77" t="e">
        <f>'Лист1 - Tаблица 1 - Tаблица 1'!#REF!</f>
        <v>#REF!</v>
      </c>
      <c r="C531" s="82">
        <f>'Лист1 - Tаблица 1 - Tаблица 1'!$D$22</f>
        <v>30</v>
      </c>
      <c r="D531" s="66">
        <v>1</v>
      </c>
      <c r="E531" s="72">
        <f>'Лист1 - Tаблица 1 - Tаблица 1'!$M$4</f>
        <v>30000</v>
      </c>
      <c r="F531" s="77">
        <f>'Лист1 - Tаблица 1 - Tаблица 1'!M22</f>
        <v>1.9938600000000002</v>
      </c>
      <c r="G531" s="78"/>
      <c r="H531" s="78"/>
      <c r="I531" s="78"/>
      <c r="J531" s="78"/>
      <c r="K531" s="79"/>
    </row>
    <row r="532" spans="1:11" ht="19.5" customHeight="1">
      <c r="A532" s="71" t="e">
        <f>'Лист1 - Tаблица 1 - Tаблица 1'!#REF!</f>
        <v>#REF!</v>
      </c>
      <c r="B532" s="77" t="e">
        <f>'Лист1 - Tаблица 1 - Tаблица 1'!#REF!</f>
        <v>#REF!</v>
      </c>
      <c r="C532" s="82">
        <f>'Лист1 - Tаблица 1 - Tаблица 1'!$D$22</f>
        <v>30</v>
      </c>
      <c r="D532" s="66">
        <v>1</v>
      </c>
      <c r="E532" s="72">
        <f>'Лист1 - Tаблица 1 - Tаблица 1'!$Q$4</f>
        <v>50000</v>
      </c>
      <c r="F532" s="77">
        <f>'Лист1 - Tаблица 1 - Tаблица 1'!Q22</f>
        <v>1.9032300000000004</v>
      </c>
      <c r="G532" s="78"/>
      <c r="H532" s="78"/>
      <c r="I532" s="78"/>
      <c r="J532" s="78"/>
      <c r="K532" s="79"/>
    </row>
    <row r="533" spans="1:11" ht="19.5" customHeight="1">
      <c r="A533" s="71" t="e">
        <f>'Лист1 - Tаблица 1 - Tаблица 1'!#REF!</f>
        <v>#REF!</v>
      </c>
      <c r="B533" s="77" t="e">
        <f>'Лист1 - Tаблица 1 - Tаблица 1'!#REF!</f>
        <v>#REF!</v>
      </c>
      <c r="C533" s="82">
        <f>'Лист1 - Tаблица 1 - Tаблица 1'!$D$22</f>
        <v>30</v>
      </c>
      <c r="D533" s="66">
        <v>1</v>
      </c>
      <c r="E533" s="72">
        <v>100000</v>
      </c>
      <c r="F533" s="77">
        <f>'Лист1 - Tаблица 1 - Tаблица 1'!U22</f>
        <v>1.7219700000000002</v>
      </c>
      <c r="G533" s="78"/>
      <c r="H533" s="78"/>
      <c r="I533" s="78"/>
      <c r="J533" s="78"/>
      <c r="K533" s="79"/>
    </row>
    <row r="534" spans="1:11" ht="19.5" customHeight="1">
      <c r="A534" s="71" t="e">
        <f>'Лист1 - Tаблица 1 - Tаблица 1'!#REF!</f>
        <v>#REF!</v>
      </c>
      <c r="B534" s="77" t="e">
        <f>'Лист1 - Tаблица 1 - Tаблица 1'!#REF!</f>
        <v>#REF!</v>
      </c>
      <c r="C534" s="82">
        <f>'Лист1 - Tаблица 1 - Tаблица 1'!$D$22</f>
        <v>30</v>
      </c>
      <c r="D534" s="69">
        <v>1</v>
      </c>
      <c r="E534" s="72">
        <v>1000000</v>
      </c>
      <c r="F534" s="77">
        <f>'Лист1 - Tаблица 1 - Tаблица 1'!U22</f>
        <v>1.7219700000000002</v>
      </c>
      <c r="G534" s="78"/>
      <c r="H534" s="78"/>
      <c r="I534" s="78"/>
      <c r="J534" s="78"/>
      <c r="K534" s="79"/>
    </row>
    <row r="535" spans="1:11" ht="19.5" customHeight="1">
      <c r="A535" s="71" t="e">
        <f>'Лист1 - Tаблица 1 - Tаблица 1'!#REF!</f>
        <v>#REF!</v>
      </c>
      <c r="B535" s="77" t="e">
        <f>'Лист1 - Tаблица 1 - Tаблица 1'!#REF!</f>
        <v>#REF!</v>
      </c>
      <c r="C535" s="82">
        <f>'Лист1 - Tаблица 1 - Tаблица 1'!$D$22</f>
        <v>30</v>
      </c>
      <c r="D535" s="72">
        <v>2</v>
      </c>
      <c r="E535" s="72">
        <f>'Лист1 - Tаблица 1 - Tаблица 1'!$E$4</f>
        <v>10000</v>
      </c>
      <c r="F535" s="77">
        <f>'Лист1 - Tаблица 1 - Tаблица 1'!F22</f>
        <v>2.44701</v>
      </c>
      <c r="G535" s="78"/>
      <c r="H535" s="78"/>
      <c r="I535" s="78"/>
      <c r="J535" s="78"/>
      <c r="K535" s="79"/>
    </row>
    <row r="536" spans="1:11" ht="19.5" customHeight="1">
      <c r="A536" s="71" t="e">
        <f>'Лист1 - Tаблица 1 - Tаблица 1'!#REF!</f>
        <v>#REF!</v>
      </c>
      <c r="B536" s="77" t="e">
        <f>'Лист1 - Tаблица 1 - Tаблица 1'!#REF!</f>
        <v>#REF!</v>
      </c>
      <c r="C536" s="82">
        <f>'Лист1 - Tаблица 1 - Tаблица 1'!$D$22</f>
        <v>30</v>
      </c>
      <c r="D536" s="72">
        <v>2</v>
      </c>
      <c r="E536" s="72">
        <f>'Лист1 - Tаблица 1 - Tаблица 1'!$I$4</f>
        <v>20000</v>
      </c>
      <c r="F536" s="77">
        <f>'Лист1 - Tаблица 1 - Tаблица 1'!J22</f>
        <v>2.349129600000001</v>
      </c>
      <c r="G536" s="78"/>
      <c r="H536" s="78"/>
      <c r="I536" s="78"/>
      <c r="J536" s="78"/>
      <c r="K536" s="79"/>
    </row>
    <row r="537" spans="1:11" ht="19.5" customHeight="1">
      <c r="A537" s="71" t="e">
        <f>'Лист1 - Tаблица 1 - Tаблица 1'!#REF!</f>
        <v>#REF!</v>
      </c>
      <c r="B537" s="77" t="e">
        <f>'Лист1 - Tаблица 1 - Tаблица 1'!#REF!</f>
        <v>#REF!</v>
      </c>
      <c r="C537" s="82">
        <f>'Лист1 - Tаблица 1 - Tаблица 1'!$D$22</f>
        <v>30</v>
      </c>
      <c r="D537" s="72">
        <v>2</v>
      </c>
      <c r="E537" s="72">
        <f>'Лист1 - Tаблица 1 - Tаблица 1'!$M$4</f>
        <v>30000</v>
      </c>
      <c r="F537" s="77">
        <f>'Лист1 - Tаблица 1 - Tаблица 1'!N22</f>
        <v>2.1533688</v>
      </c>
      <c r="G537" s="78"/>
      <c r="H537" s="78"/>
      <c r="I537" s="78"/>
      <c r="J537" s="78"/>
      <c r="K537" s="79"/>
    </row>
    <row r="538" spans="1:11" ht="19.5" customHeight="1">
      <c r="A538" s="71" t="e">
        <f>'Лист1 - Tаблица 1 - Tаблица 1'!#REF!</f>
        <v>#REF!</v>
      </c>
      <c r="B538" s="77" t="e">
        <f>'Лист1 - Tаблица 1 - Tаблица 1'!#REF!</f>
        <v>#REF!</v>
      </c>
      <c r="C538" s="82">
        <f>'Лист1 - Tаблица 1 - Tаблица 1'!$D$22</f>
        <v>30</v>
      </c>
      <c r="D538" s="72">
        <v>2</v>
      </c>
      <c r="E538" s="72">
        <f>'Лист1 - Tаблица 1 - Tаблица 1'!$Q$4</f>
        <v>50000</v>
      </c>
      <c r="F538" s="77">
        <f>'Лист1 - Tаблица 1 - Tаблица 1'!R22</f>
        <v>2.0554884000000007</v>
      </c>
      <c r="G538" s="78"/>
      <c r="H538" s="78"/>
      <c r="I538" s="78"/>
      <c r="J538" s="78"/>
      <c r="K538" s="79"/>
    </row>
    <row r="539" spans="1:11" ht="19.5" customHeight="1">
      <c r="A539" s="71" t="e">
        <f>'Лист1 - Tаблица 1 - Tаблица 1'!#REF!</f>
        <v>#REF!</v>
      </c>
      <c r="B539" s="77" t="e">
        <f>'Лист1 - Tаблица 1 - Tаблица 1'!#REF!</f>
        <v>#REF!</v>
      </c>
      <c r="C539" s="82">
        <f>'Лист1 - Tаблица 1 - Tаблица 1'!$D$22</f>
        <v>30</v>
      </c>
      <c r="D539" s="72">
        <v>2</v>
      </c>
      <c r="E539" s="72">
        <v>100000</v>
      </c>
      <c r="F539" s="77">
        <f>'Лист1 - Tаблица 1 - Tаблица 1'!V22</f>
        <v>1.8597276000000003</v>
      </c>
      <c r="G539" s="78"/>
      <c r="H539" s="78"/>
      <c r="I539" s="78"/>
      <c r="J539" s="78"/>
      <c r="K539" s="79"/>
    </row>
    <row r="540" spans="1:11" ht="19.5" customHeight="1">
      <c r="A540" s="71" t="e">
        <f>'Лист1 - Tаблица 1 - Tаблица 1'!#REF!</f>
        <v>#REF!</v>
      </c>
      <c r="B540" s="77" t="e">
        <f>'Лист1 - Tаблица 1 - Tаблица 1'!#REF!</f>
        <v>#REF!</v>
      </c>
      <c r="C540" s="82">
        <f>'Лист1 - Tаблица 1 - Tаблица 1'!$D$22</f>
        <v>30</v>
      </c>
      <c r="D540" s="72">
        <v>2</v>
      </c>
      <c r="E540" s="72">
        <v>1000000</v>
      </c>
      <c r="F540" s="77">
        <f>'Лист1 - Tаблица 1 - Tаблица 1'!V22</f>
        <v>1.8597276000000003</v>
      </c>
      <c r="G540" s="78"/>
      <c r="H540" s="78"/>
      <c r="I540" s="78"/>
      <c r="J540" s="78"/>
      <c r="K540" s="79"/>
    </row>
    <row r="541" spans="1:11" ht="19.5" customHeight="1">
      <c r="A541" s="71" t="e">
        <f>'Лист1 - Tаблица 1 - Tаблица 1'!#REF!</f>
        <v>#REF!</v>
      </c>
      <c r="B541" s="77" t="e">
        <f>'Лист1 - Tаблица 1 - Tаблица 1'!#REF!</f>
        <v>#REF!</v>
      </c>
      <c r="C541" s="82">
        <f>'Лист1 - Tаблица 1 - Tаблица 1'!$D$22</f>
        <v>30</v>
      </c>
      <c r="D541" s="72">
        <v>3</v>
      </c>
      <c r="E541" s="72">
        <f>'Лист1 - Tаблица 1 - Tаблица 1'!$E$4</f>
        <v>10000</v>
      </c>
      <c r="F541" s="77">
        <f>'Лист1 - Tаблица 1 - Tаблица 1'!G22</f>
        <v>2.62827</v>
      </c>
      <c r="G541" s="78"/>
      <c r="H541" s="78"/>
      <c r="I541" s="78"/>
      <c r="J541" s="78"/>
      <c r="K541" s="79"/>
    </row>
    <row r="542" spans="1:11" ht="19.5" customHeight="1">
      <c r="A542" s="71" t="e">
        <f>'Лист1 - Tаблица 1 - Tаблица 1'!#REF!</f>
        <v>#REF!</v>
      </c>
      <c r="B542" s="77" t="e">
        <f>'Лист1 - Tаблица 1 - Tаблица 1'!#REF!</f>
        <v>#REF!</v>
      </c>
      <c r="C542" s="82">
        <f>'Лист1 - Tаблица 1 - Tаблица 1'!$D$22</f>
        <v>30</v>
      </c>
      <c r="D542" s="72">
        <v>3</v>
      </c>
      <c r="E542" s="72">
        <f>'Лист1 - Tаблица 1 - Tаблица 1'!$I$4</f>
        <v>20000</v>
      </c>
      <c r="F542" s="77">
        <f>'Лист1 - Tаблица 1 - Tаблица 1'!K22</f>
        <v>2.5231392000000006</v>
      </c>
      <c r="G542" s="78"/>
      <c r="H542" s="78"/>
      <c r="I542" s="78"/>
      <c r="J542" s="78"/>
      <c r="K542" s="79"/>
    </row>
    <row r="543" spans="1:11" ht="19.5" customHeight="1">
      <c r="A543" s="71" t="e">
        <f>'Лист1 - Tаблица 1 - Tаблица 1'!#REF!</f>
        <v>#REF!</v>
      </c>
      <c r="B543" s="77" t="e">
        <f>'Лист1 - Tаблица 1 - Tаблица 1'!#REF!</f>
        <v>#REF!</v>
      </c>
      <c r="C543" s="82">
        <f>'Лист1 - Tаблица 1 - Tаблица 1'!$D$22</f>
        <v>30</v>
      </c>
      <c r="D543" s="72">
        <v>3</v>
      </c>
      <c r="E543" s="72">
        <f>'Лист1 - Tаблица 1 - Tаблица 1'!$M$4</f>
        <v>30000</v>
      </c>
      <c r="F543" s="77">
        <f>'Лист1 - Tаблица 1 - Tаблица 1'!O22</f>
        <v>2.3128776</v>
      </c>
      <c r="G543" s="78"/>
      <c r="H543" s="78"/>
      <c r="I543" s="78"/>
      <c r="J543" s="78"/>
      <c r="K543" s="79"/>
    </row>
    <row r="544" spans="1:11" ht="19.5" customHeight="1">
      <c r="A544" s="71" t="e">
        <f>'Лист1 - Tаблица 1 - Tаблица 1'!#REF!</f>
        <v>#REF!</v>
      </c>
      <c r="B544" s="77" t="e">
        <f>'Лист1 - Tаблица 1 - Tаблица 1'!#REF!</f>
        <v>#REF!</v>
      </c>
      <c r="C544" s="82">
        <f>'Лист1 - Tаблица 1 - Tаблица 1'!$D$22</f>
        <v>30</v>
      </c>
      <c r="D544" s="72">
        <v>3</v>
      </c>
      <c r="E544" s="72">
        <f>'Лист1 - Tаблица 1 - Tаблица 1'!$Q$4</f>
        <v>50000</v>
      </c>
      <c r="F544" s="77">
        <f>'Лист1 - Tаблица 1 - Tаблица 1'!S22</f>
        <v>2.2077468000000007</v>
      </c>
      <c r="G544" s="78"/>
      <c r="H544" s="78"/>
      <c r="I544" s="78"/>
      <c r="J544" s="78"/>
      <c r="K544" s="79"/>
    </row>
    <row r="545" spans="1:11" ht="19.5" customHeight="1">
      <c r="A545" s="71" t="e">
        <f>'Лист1 - Tаблица 1 - Tаблица 1'!#REF!</f>
        <v>#REF!</v>
      </c>
      <c r="B545" s="77" t="e">
        <f>'Лист1 - Tаблица 1 - Tаблица 1'!#REF!</f>
        <v>#REF!</v>
      </c>
      <c r="C545" s="82">
        <f>'Лист1 - Tаблица 1 - Tаблица 1'!$D$22</f>
        <v>30</v>
      </c>
      <c r="D545" s="72">
        <v>3</v>
      </c>
      <c r="E545" s="72">
        <v>100000</v>
      </c>
      <c r="F545" s="77">
        <f>'Лист1 - Tаблица 1 - Tаблица 1'!W22</f>
        <v>1.9974852000000003</v>
      </c>
      <c r="G545" s="78"/>
      <c r="H545" s="78"/>
      <c r="I545" s="78"/>
      <c r="J545" s="78"/>
      <c r="K545" s="79"/>
    </row>
    <row r="546" spans="1:11" ht="19.5" customHeight="1">
      <c r="A546" s="71" t="e">
        <f>'Лист1 - Tаблица 1 - Tаблица 1'!#REF!</f>
        <v>#REF!</v>
      </c>
      <c r="B546" s="77" t="e">
        <f>'Лист1 - Tаблица 1 - Tаблица 1'!#REF!</f>
        <v>#REF!</v>
      </c>
      <c r="C546" s="82">
        <f>'Лист1 - Tаблица 1 - Tаблица 1'!$D$22</f>
        <v>30</v>
      </c>
      <c r="D546" s="72">
        <v>3</v>
      </c>
      <c r="E546" s="72">
        <v>1000000</v>
      </c>
      <c r="F546" s="77">
        <f>'Лист1 - Tаблица 1 - Tаблица 1'!W22</f>
        <v>1.9974852000000003</v>
      </c>
      <c r="G546" s="78"/>
      <c r="H546" s="78"/>
      <c r="I546" s="78"/>
      <c r="J546" s="78"/>
      <c r="K546" s="79"/>
    </row>
    <row r="547" spans="1:11" ht="19.5" customHeight="1">
      <c r="A547" s="71" t="e">
        <f>'Лист1 - Tаблица 1 - Tаблица 1'!#REF!</f>
        <v>#REF!</v>
      </c>
      <c r="B547" s="77" t="e">
        <f>'Лист1 - Tаблица 1 - Tаблица 1'!#REF!</f>
        <v>#REF!</v>
      </c>
      <c r="C547" s="82">
        <f>'Лист1 - Tаблица 1 - Tаблица 1'!$D$22</f>
        <v>30</v>
      </c>
      <c r="D547" s="72">
        <v>4</v>
      </c>
      <c r="E547" s="72">
        <f>'Лист1 - Tаблица 1 - Tаблица 1'!$E$4</f>
        <v>10000</v>
      </c>
      <c r="F547" s="77">
        <f>'Лист1 - Tаблица 1 - Tаблица 1'!H22</f>
        <v>2.99079</v>
      </c>
      <c r="G547" s="78"/>
      <c r="H547" s="78"/>
      <c r="I547" s="78"/>
      <c r="J547" s="78"/>
      <c r="K547" s="79"/>
    </row>
    <row r="548" spans="1:11" ht="19.5" customHeight="1">
      <c r="A548" s="71" t="e">
        <f>'Лист1 - Tаблица 1 - Tаблица 1'!#REF!</f>
        <v>#REF!</v>
      </c>
      <c r="B548" s="77" t="e">
        <f>'Лист1 - Tаблица 1 - Tаблица 1'!#REF!</f>
        <v>#REF!</v>
      </c>
      <c r="C548" s="82">
        <f>'Лист1 - Tаблица 1 - Tаблица 1'!$D$22</f>
        <v>30</v>
      </c>
      <c r="D548" s="72">
        <v>4</v>
      </c>
      <c r="E548" s="72">
        <f>'Лист1 - Tаблица 1 - Tаблица 1'!$I$4</f>
        <v>20000</v>
      </c>
      <c r="F548" s="77">
        <f>'Лист1 - Tаблица 1 - Tаблица 1'!L22</f>
        <v>2.8711584000000006</v>
      </c>
      <c r="G548" s="78"/>
      <c r="H548" s="78"/>
      <c r="I548" s="78"/>
      <c r="J548" s="78"/>
      <c r="K548" s="79"/>
    </row>
    <row r="549" spans="1:11" ht="19.5" customHeight="1">
      <c r="A549" s="71" t="e">
        <f>'Лист1 - Tаблица 1 - Tаблица 1'!#REF!</f>
        <v>#REF!</v>
      </c>
      <c r="B549" s="77" t="e">
        <f>'Лист1 - Tаблица 1 - Tаблица 1'!#REF!</f>
        <v>#REF!</v>
      </c>
      <c r="C549" s="82">
        <f>'Лист1 - Tаблица 1 - Tаблица 1'!$D$22</f>
        <v>30</v>
      </c>
      <c r="D549" s="72">
        <v>4</v>
      </c>
      <c r="E549" s="72">
        <f>'Лист1 - Tаблица 1 - Tаблица 1'!$M$4</f>
        <v>30000</v>
      </c>
      <c r="F549" s="77">
        <f>'Лист1 - Tаблица 1 - Tаблица 1'!P22</f>
        <v>2.6318952</v>
      </c>
      <c r="G549" s="78"/>
      <c r="H549" s="78"/>
      <c r="I549" s="78"/>
      <c r="J549" s="78"/>
      <c r="K549" s="79"/>
    </row>
    <row r="550" spans="1:11" ht="19.5" customHeight="1">
      <c r="A550" s="71" t="e">
        <f>'Лист1 - Tаблица 1 - Tаблица 1'!#REF!</f>
        <v>#REF!</v>
      </c>
      <c r="B550" s="77" t="e">
        <f>'Лист1 - Tаблица 1 - Tаблица 1'!#REF!</f>
        <v>#REF!</v>
      </c>
      <c r="C550" s="82">
        <f>'Лист1 - Tаблица 1 - Tаблица 1'!$D$22</f>
        <v>30</v>
      </c>
      <c r="D550" s="72">
        <v>4</v>
      </c>
      <c r="E550" s="72">
        <f>'Лист1 - Tаблица 1 - Tаблица 1'!$Q$4</f>
        <v>50000</v>
      </c>
      <c r="F550" s="77">
        <f>'Лист1 - Tаблица 1 - Tаблица 1'!T22</f>
        <v>2.5122636000000007</v>
      </c>
      <c r="G550" s="78"/>
      <c r="H550" s="78"/>
      <c r="I550" s="78"/>
      <c r="J550" s="78"/>
      <c r="K550" s="79"/>
    </row>
    <row r="551" spans="1:11" ht="19.5" customHeight="1">
      <c r="A551" s="71" t="e">
        <f>'Лист1 - Tаблица 1 - Tаблица 1'!#REF!</f>
        <v>#REF!</v>
      </c>
      <c r="B551" s="77" t="e">
        <f>'Лист1 - Tаблица 1 - Tаблица 1'!#REF!</f>
        <v>#REF!</v>
      </c>
      <c r="C551" s="82">
        <f>'Лист1 - Tаблица 1 - Tаблица 1'!$D$22</f>
        <v>30</v>
      </c>
      <c r="D551" s="72">
        <v>4</v>
      </c>
      <c r="E551" s="72">
        <v>100000</v>
      </c>
      <c r="F551" s="77">
        <f>'Лист1 - Tаблица 1 - Tаблица 1'!X22</f>
        <v>2.2730004000000004</v>
      </c>
      <c r="G551" s="78"/>
      <c r="H551" s="78"/>
      <c r="I551" s="78"/>
      <c r="J551" s="78"/>
      <c r="K551" s="79"/>
    </row>
    <row r="552" spans="1:11" ht="19.5" customHeight="1">
      <c r="A552" s="71" t="e">
        <f>'Лист1 - Tаблица 1 - Tаблица 1'!#REF!</f>
        <v>#REF!</v>
      </c>
      <c r="B552" s="77" t="e">
        <f>'Лист1 - Tаблица 1 - Tаблица 1'!#REF!</f>
        <v>#REF!</v>
      </c>
      <c r="C552" s="82">
        <f>'Лист1 - Tаблица 1 - Tаблица 1'!$D$22</f>
        <v>30</v>
      </c>
      <c r="D552" s="72">
        <v>4</v>
      </c>
      <c r="E552" s="72">
        <v>1000000</v>
      </c>
      <c r="F552" s="77">
        <f>'Лист1 - Tаблица 1 - Tаблица 1'!X22</f>
        <v>2.2730004000000004</v>
      </c>
      <c r="G552" s="78"/>
      <c r="H552" s="78"/>
      <c r="I552" s="78"/>
      <c r="J552" s="78"/>
      <c r="K552" s="79"/>
    </row>
    <row r="553" spans="1:11" ht="19.5" customHeight="1">
      <c r="A553" s="71" t="e">
        <f>'Лист1 - Tаблица 1 - Tаблица 1'!#REF!</f>
        <v>#REF!</v>
      </c>
      <c r="B553" s="77" t="e">
        <f>'Лист1 - Tаблица 1 - Tаблица 1'!#REF!</f>
        <v>#REF!</v>
      </c>
      <c r="C553" s="82">
        <f>'Лист1 - Tаблица 1 - Tаблица 1'!$D$23</f>
        <v>35</v>
      </c>
      <c r="D553" s="63">
        <v>1</v>
      </c>
      <c r="E553" s="72">
        <f>'Лист1 - Tаблица 1 - Tаблица 1'!$E$4</f>
        <v>10000</v>
      </c>
      <c r="F553" s="77">
        <f>'Лист1 - Tаблица 1 - Tаблица 1'!E23</f>
        <v>2.6433750000000003</v>
      </c>
      <c r="G553" s="78"/>
      <c r="H553" s="78"/>
      <c r="I553" s="78"/>
      <c r="J553" s="78"/>
      <c r="K553" s="79"/>
    </row>
    <row r="554" spans="1:11" ht="19.5" customHeight="1">
      <c r="A554" s="71" t="e">
        <f>'Лист1 - Tаблица 1 - Tаблица 1'!#REF!</f>
        <v>#REF!</v>
      </c>
      <c r="B554" s="77" t="e">
        <f>'Лист1 - Tаблица 1 - Tаблица 1'!#REF!</f>
        <v>#REF!</v>
      </c>
      <c r="C554" s="82">
        <f>'Лист1 - Tаблица 1 - Tаблица 1'!$D$23</f>
        <v>35</v>
      </c>
      <c r="D554" s="66">
        <v>1</v>
      </c>
      <c r="E554" s="72">
        <f>'Лист1 - Tаблица 1 - Tаблица 1'!$I$4</f>
        <v>20000</v>
      </c>
      <c r="F554" s="77">
        <f>'Лист1 - Tаблица 1 - Tаблица 1'!I23</f>
        <v>2.5376400000000006</v>
      </c>
      <c r="G554" s="78"/>
      <c r="H554" s="78"/>
      <c r="I554" s="78"/>
      <c r="J554" s="78"/>
      <c r="K554" s="79"/>
    </row>
    <row r="555" spans="1:11" ht="19.5" customHeight="1">
      <c r="A555" s="71" t="e">
        <f>'Лист1 - Tаблица 1 - Tаблица 1'!#REF!</f>
        <v>#REF!</v>
      </c>
      <c r="B555" s="77" t="e">
        <f>'Лист1 - Tаблица 1 - Tаблица 1'!#REF!</f>
        <v>#REF!</v>
      </c>
      <c r="C555" s="82">
        <f>'Лист1 - Tаблица 1 - Tаблица 1'!$D$23</f>
        <v>35</v>
      </c>
      <c r="D555" s="66">
        <v>1</v>
      </c>
      <c r="E555" s="72">
        <f>'Лист1 - Tаблица 1 - Tаблица 1'!$M$4</f>
        <v>30000</v>
      </c>
      <c r="F555" s="77">
        <f>'Лист1 - Tаблица 1 - Tаблица 1'!M23</f>
        <v>2.3261700000000003</v>
      </c>
      <c r="G555" s="78"/>
      <c r="H555" s="78"/>
      <c r="I555" s="78"/>
      <c r="J555" s="78"/>
      <c r="K555" s="79"/>
    </row>
    <row r="556" spans="1:11" ht="19.5" customHeight="1">
      <c r="A556" s="71" t="e">
        <f>'Лист1 - Tаблица 1 - Tаблица 1'!#REF!</f>
        <v>#REF!</v>
      </c>
      <c r="B556" s="77" t="e">
        <f>'Лист1 - Tаблица 1 - Tаблица 1'!#REF!</f>
        <v>#REF!</v>
      </c>
      <c r="C556" s="82">
        <f>'Лист1 - Tаблица 1 - Tаблица 1'!$D$23</f>
        <v>35</v>
      </c>
      <c r="D556" s="66">
        <v>1</v>
      </c>
      <c r="E556" s="72">
        <f>'Лист1 - Tаблица 1 - Tаблица 1'!$Q$4</f>
        <v>50000</v>
      </c>
      <c r="F556" s="77">
        <f>'Лист1 - Tаблица 1 - Tаблица 1'!Q23</f>
        <v>2.2204350000000006</v>
      </c>
      <c r="G556" s="78"/>
      <c r="H556" s="78"/>
      <c r="I556" s="78"/>
      <c r="J556" s="78"/>
      <c r="K556" s="79"/>
    </row>
    <row r="557" spans="1:11" ht="19.5" customHeight="1">
      <c r="A557" s="71" t="e">
        <f>'Лист1 - Tаблица 1 - Tаблица 1'!#REF!</f>
        <v>#REF!</v>
      </c>
      <c r="B557" s="77" t="e">
        <f>'Лист1 - Tаблица 1 - Tаблица 1'!#REF!</f>
        <v>#REF!</v>
      </c>
      <c r="C557" s="82">
        <f>'Лист1 - Tаблица 1 - Tаблица 1'!$D$23</f>
        <v>35</v>
      </c>
      <c r="D557" s="66">
        <v>1</v>
      </c>
      <c r="E557" s="72">
        <v>100000</v>
      </c>
      <c r="F557" s="77">
        <f>'Лист1 - Tаблица 1 - Tаблица 1'!U23</f>
        <v>2.0089650000000003</v>
      </c>
      <c r="G557" s="78"/>
      <c r="H557" s="78"/>
      <c r="I557" s="78"/>
      <c r="J557" s="78"/>
      <c r="K557" s="79"/>
    </row>
    <row r="558" spans="1:11" ht="19.5" customHeight="1">
      <c r="A558" s="71" t="e">
        <f>'Лист1 - Tаблица 1 - Tаблица 1'!#REF!</f>
        <v>#REF!</v>
      </c>
      <c r="B558" s="77" t="e">
        <f>'Лист1 - Tаблица 1 - Tаблица 1'!#REF!</f>
        <v>#REF!</v>
      </c>
      <c r="C558" s="82">
        <f>'Лист1 - Tаблица 1 - Tаблица 1'!$D$23</f>
        <v>35</v>
      </c>
      <c r="D558" s="69">
        <v>1</v>
      </c>
      <c r="E558" s="72">
        <v>1000000</v>
      </c>
      <c r="F558" s="77">
        <f>'Лист1 - Tаблица 1 - Tаблица 1'!U23</f>
        <v>2.0089650000000003</v>
      </c>
      <c r="G558" s="78"/>
      <c r="H558" s="78"/>
      <c r="I558" s="78"/>
      <c r="J558" s="78"/>
      <c r="K558" s="79"/>
    </row>
    <row r="559" spans="1:11" ht="19.5" customHeight="1">
      <c r="A559" s="71" t="e">
        <f>'Лист1 - Tаблица 1 - Tаблица 1'!#REF!</f>
        <v>#REF!</v>
      </c>
      <c r="B559" s="77" t="e">
        <f>'Лист1 - Tаблица 1 - Tаблица 1'!#REF!</f>
        <v>#REF!</v>
      </c>
      <c r="C559" s="82">
        <f>'Лист1 - Tаблица 1 - Tаблица 1'!$D$23</f>
        <v>35</v>
      </c>
      <c r="D559" s="72">
        <v>2</v>
      </c>
      <c r="E559" s="72">
        <f>'Лист1 - Tаблица 1 - Tаблица 1'!$E$4</f>
        <v>10000</v>
      </c>
      <c r="F559" s="77">
        <f>'Лист1 - Tаблица 1 - Tаблица 1'!F23</f>
        <v>2.854845</v>
      </c>
      <c r="G559" s="78"/>
      <c r="H559" s="78"/>
      <c r="I559" s="78"/>
      <c r="J559" s="78"/>
      <c r="K559" s="79"/>
    </row>
    <row r="560" spans="1:11" ht="19.5" customHeight="1">
      <c r="A560" s="71" t="e">
        <f>'Лист1 - Tаблица 1 - Tаблица 1'!#REF!</f>
        <v>#REF!</v>
      </c>
      <c r="B560" s="77" t="e">
        <f>'Лист1 - Tаблица 1 - Tаблица 1'!#REF!</f>
        <v>#REF!</v>
      </c>
      <c r="C560" s="82">
        <f>'Лист1 - Tаблица 1 - Tаблица 1'!$D$23</f>
        <v>35</v>
      </c>
      <c r="D560" s="72">
        <v>2</v>
      </c>
      <c r="E560" s="72">
        <f>'Лист1 - Tаблица 1 - Tаблица 1'!$I$4</f>
        <v>20000</v>
      </c>
      <c r="F560" s="77">
        <f>'Лист1 - Tаблица 1 - Tаблица 1'!J23</f>
        <v>2.7406512000000007</v>
      </c>
      <c r="G560" s="78"/>
      <c r="H560" s="78"/>
      <c r="I560" s="78"/>
      <c r="J560" s="78"/>
      <c r="K560" s="79"/>
    </row>
    <row r="561" spans="1:11" ht="19.5" customHeight="1">
      <c r="A561" s="71" t="e">
        <f>'Лист1 - Tаблица 1 - Tаблица 1'!#REF!</f>
        <v>#REF!</v>
      </c>
      <c r="B561" s="77" t="e">
        <f>'Лист1 - Tаблица 1 - Tаблица 1'!#REF!</f>
        <v>#REF!</v>
      </c>
      <c r="C561" s="82">
        <f>'Лист1 - Tаблица 1 - Tаблица 1'!$D$23</f>
        <v>35</v>
      </c>
      <c r="D561" s="72">
        <v>2</v>
      </c>
      <c r="E561" s="72">
        <f>'Лист1 - Tаблица 1 - Tаблица 1'!$M$4</f>
        <v>30000</v>
      </c>
      <c r="F561" s="77">
        <f>'Лист1 - Tаблица 1 - Tаблица 1'!N23</f>
        <v>2.5122636000000003</v>
      </c>
      <c r="G561" s="78"/>
      <c r="H561" s="78"/>
      <c r="I561" s="78"/>
      <c r="J561" s="78"/>
      <c r="K561" s="79"/>
    </row>
    <row r="562" spans="1:11" ht="19.5" customHeight="1">
      <c r="A562" s="71" t="e">
        <f>'Лист1 - Tаблица 1 - Tаблица 1'!#REF!</f>
        <v>#REF!</v>
      </c>
      <c r="B562" s="77" t="e">
        <f>'Лист1 - Tаблица 1 - Tаблица 1'!#REF!</f>
        <v>#REF!</v>
      </c>
      <c r="C562" s="82">
        <f>'Лист1 - Tаблица 1 - Tаблица 1'!$D$23</f>
        <v>35</v>
      </c>
      <c r="D562" s="72">
        <v>2</v>
      </c>
      <c r="E562" s="72">
        <f>'Лист1 - Tаблица 1 - Tаблица 1'!$Q$4</f>
        <v>50000</v>
      </c>
      <c r="F562" s="77">
        <f>'Лист1 - Tаблица 1 - Tаблица 1'!R23</f>
        <v>2.3980698000000005</v>
      </c>
      <c r="G562" s="78"/>
      <c r="H562" s="78"/>
      <c r="I562" s="78"/>
      <c r="J562" s="78"/>
      <c r="K562" s="79"/>
    </row>
    <row r="563" spans="1:11" ht="19.5" customHeight="1">
      <c r="A563" s="71" t="e">
        <f>'Лист1 - Tаблица 1 - Tаблица 1'!#REF!</f>
        <v>#REF!</v>
      </c>
      <c r="B563" s="77" t="e">
        <f>'Лист1 - Tаблица 1 - Tаблица 1'!#REF!</f>
        <v>#REF!</v>
      </c>
      <c r="C563" s="82">
        <f>'Лист1 - Tаблица 1 - Tаблица 1'!$D$23</f>
        <v>35</v>
      </c>
      <c r="D563" s="72">
        <v>2</v>
      </c>
      <c r="E563" s="72">
        <v>100000</v>
      </c>
      <c r="F563" s="77">
        <f>'Лист1 - Tаблица 1 - Tаблица 1'!V23</f>
        <v>2.1696822000000004</v>
      </c>
      <c r="G563" s="78"/>
      <c r="H563" s="78"/>
      <c r="I563" s="78"/>
      <c r="J563" s="78"/>
      <c r="K563" s="79"/>
    </row>
    <row r="564" spans="1:11" ht="19.5" customHeight="1">
      <c r="A564" s="71" t="e">
        <f>'Лист1 - Tаблица 1 - Tаблица 1'!#REF!</f>
        <v>#REF!</v>
      </c>
      <c r="B564" s="77" t="e">
        <f>'Лист1 - Tаблица 1 - Tаблица 1'!#REF!</f>
        <v>#REF!</v>
      </c>
      <c r="C564" s="82">
        <f>'Лист1 - Tаблица 1 - Tаблица 1'!$D$23</f>
        <v>35</v>
      </c>
      <c r="D564" s="72">
        <v>2</v>
      </c>
      <c r="E564" s="72">
        <v>1000000</v>
      </c>
      <c r="F564" s="77">
        <f>'Лист1 - Tаблица 1 - Tаблица 1'!V23</f>
        <v>2.1696822000000004</v>
      </c>
      <c r="G564" s="78"/>
      <c r="H564" s="78"/>
      <c r="I564" s="78"/>
      <c r="J564" s="78"/>
      <c r="K564" s="79"/>
    </row>
    <row r="565" spans="1:11" ht="19.5" customHeight="1">
      <c r="A565" s="71" t="e">
        <f>'Лист1 - Tаблица 1 - Tаблица 1'!#REF!</f>
        <v>#REF!</v>
      </c>
      <c r="B565" s="77" t="e">
        <f>'Лист1 - Tаблица 1 - Tаблица 1'!#REF!</f>
        <v>#REF!</v>
      </c>
      <c r="C565" s="82">
        <f>'Лист1 - Tаблица 1 - Tаблица 1'!$D$23</f>
        <v>35</v>
      </c>
      <c r="D565" s="72">
        <v>3</v>
      </c>
      <c r="E565" s="72">
        <f>'Лист1 - Tаблица 1 - Tаблица 1'!$E$4</f>
        <v>10000</v>
      </c>
      <c r="F565" s="77">
        <f>'Лист1 - Tаблица 1 - Tаблица 1'!G23</f>
        <v>3.0663150000000003</v>
      </c>
      <c r="G565" s="78"/>
      <c r="H565" s="78"/>
      <c r="I565" s="78"/>
      <c r="J565" s="78"/>
      <c r="K565" s="79"/>
    </row>
    <row r="566" spans="1:11" ht="19.5" customHeight="1">
      <c r="A566" s="71" t="e">
        <f>'Лист1 - Tаблица 1 - Tаблица 1'!#REF!</f>
        <v>#REF!</v>
      </c>
      <c r="B566" s="77" t="e">
        <f>'Лист1 - Tаблица 1 - Tаблица 1'!#REF!</f>
        <v>#REF!</v>
      </c>
      <c r="C566" s="82">
        <f>'Лист1 - Tаблица 1 - Tаблица 1'!$D$23</f>
        <v>35</v>
      </c>
      <c r="D566" s="72">
        <v>3</v>
      </c>
      <c r="E566" s="72">
        <f>'Лист1 - Tаблица 1 - Tаблица 1'!$I$4</f>
        <v>20000</v>
      </c>
      <c r="F566" s="77">
        <f>'Лист1 - Tаблица 1 - Tаблица 1'!K23</f>
        <v>2.943662400000001</v>
      </c>
      <c r="G566" s="78"/>
      <c r="H566" s="78"/>
      <c r="I566" s="78"/>
      <c r="J566" s="78"/>
      <c r="K566" s="79"/>
    </row>
    <row r="567" spans="1:11" ht="19.5" customHeight="1">
      <c r="A567" s="71" t="e">
        <f>'Лист1 - Tаблица 1 - Tаблица 1'!#REF!</f>
        <v>#REF!</v>
      </c>
      <c r="B567" s="77" t="e">
        <f>'Лист1 - Tаблица 1 - Tаблица 1'!#REF!</f>
        <v>#REF!</v>
      </c>
      <c r="C567" s="82">
        <f>'Лист1 - Tаблица 1 - Tаблица 1'!$D$23</f>
        <v>35</v>
      </c>
      <c r="D567" s="72">
        <v>3</v>
      </c>
      <c r="E567" s="72">
        <f>'Лист1 - Tаблица 1 - Tаблица 1'!$M$4</f>
        <v>30000</v>
      </c>
      <c r="F567" s="77">
        <f>'Лист1 - Tаблица 1 - Tаблица 1'!O23</f>
        <v>2.6983572000000002</v>
      </c>
      <c r="G567" s="78"/>
      <c r="H567" s="78"/>
      <c r="I567" s="78"/>
      <c r="J567" s="78"/>
      <c r="K567" s="79"/>
    </row>
    <row r="568" spans="1:11" ht="19.5" customHeight="1">
      <c r="A568" s="71" t="e">
        <f>'Лист1 - Tаблица 1 - Tаблица 1'!#REF!</f>
        <v>#REF!</v>
      </c>
      <c r="B568" s="77" t="e">
        <f>'Лист1 - Tаблица 1 - Tаблица 1'!#REF!</f>
        <v>#REF!</v>
      </c>
      <c r="C568" s="82">
        <f>'Лист1 - Tаблица 1 - Tаблица 1'!$D$23</f>
        <v>35</v>
      </c>
      <c r="D568" s="72">
        <v>3</v>
      </c>
      <c r="E568" s="72">
        <f>'Лист1 - Tаблица 1 - Tаблица 1'!$Q$4</f>
        <v>50000</v>
      </c>
      <c r="F568" s="77">
        <f>'Лист1 - Tаблица 1 - Tаблица 1'!S23</f>
        <v>2.575704600000001</v>
      </c>
      <c r="G568" s="78"/>
      <c r="H568" s="78"/>
      <c r="I568" s="78"/>
      <c r="J568" s="78"/>
      <c r="K568" s="79"/>
    </row>
    <row r="569" spans="1:11" ht="19.5" customHeight="1">
      <c r="A569" s="71" t="e">
        <f>'Лист1 - Tаблица 1 - Tаблица 1'!#REF!</f>
        <v>#REF!</v>
      </c>
      <c r="B569" s="77" t="e">
        <f>'Лист1 - Tаблица 1 - Tаблица 1'!#REF!</f>
        <v>#REF!</v>
      </c>
      <c r="C569" s="82">
        <f>'Лист1 - Tаблица 1 - Tаблица 1'!$D$23</f>
        <v>35</v>
      </c>
      <c r="D569" s="72">
        <v>3</v>
      </c>
      <c r="E569" s="72">
        <v>100000</v>
      </c>
      <c r="F569" s="77">
        <f>'Лист1 - Tаблица 1 - Tаблица 1'!W23</f>
        <v>2.3303994000000006</v>
      </c>
      <c r="G569" s="78"/>
      <c r="H569" s="78"/>
      <c r="I569" s="78"/>
      <c r="J569" s="78"/>
      <c r="K569" s="79"/>
    </row>
    <row r="570" spans="1:11" ht="19.5" customHeight="1">
      <c r="A570" s="71" t="e">
        <f>'Лист1 - Tаблица 1 - Tаблица 1'!#REF!</f>
        <v>#REF!</v>
      </c>
      <c r="B570" s="77" t="e">
        <f>'Лист1 - Tаблица 1 - Tаблица 1'!#REF!</f>
        <v>#REF!</v>
      </c>
      <c r="C570" s="82">
        <f>'Лист1 - Tаблица 1 - Tаблица 1'!$D$23</f>
        <v>35</v>
      </c>
      <c r="D570" s="72">
        <v>3</v>
      </c>
      <c r="E570" s="72">
        <v>1000000</v>
      </c>
      <c r="F570" s="77">
        <f>'Лист1 - Tаблица 1 - Tаблица 1'!W23</f>
        <v>2.3303994000000006</v>
      </c>
      <c r="G570" s="78"/>
      <c r="H570" s="78"/>
      <c r="I570" s="78"/>
      <c r="J570" s="78"/>
      <c r="K570" s="79"/>
    </row>
    <row r="571" spans="1:11" ht="19.5" customHeight="1">
      <c r="A571" s="71" t="e">
        <f>'Лист1 - Tаблица 1 - Tаблица 1'!#REF!</f>
        <v>#REF!</v>
      </c>
      <c r="B571" s="77" t="e">
        <f>'Лист1 - Tаблица 1 - Tаблица 1'!#REF!</f>
        <v>#REF!</v>
      </c>
      <c r="C571" s="82">
        <f>'Лист1 - Tаблица 1 - Tаблица 1'!$D$23</f>
        <v>35</v>
      </c>
      <c r="D571" s="72">
        <v>4</v>
      </c>
      <c r="E571" s="72">
        <f>'Лист1 - Tаблица 1 - Tаблица 1'!$E$4</f>
        <v>10000</v>
      </c>
      <c r="F571" s="77">
        <f>'Лист1 - Tаблица 1 - Tаблица 1'!H23</f>
        <v>3.4892550000000004</v>
      </c>
      <c r="G571" s="78"/>
      <c r="H571" s="78"/>
      <c r="I571" s="78"/>
      <c r="J571" s="78"/>
      <c r="K571" s="79"/>
    </row>
    <row r="572" spans="1:11" ht="19.5" customHeight="1">
      <c r="A572" s="71" t="e">
        <f>'Лист1 - Tаблица 1 - Tаблица 1'!#REF!</f>
        <v>#REF!</v>
      </c>
      <c r="B572" s="77" t="e">
        <f>'Лист1 - Tаблица 1 - Tаблица 1'!#REF!</f>
        <v>#REF!</v>
      </c>
      <c r="C572" s="82">
        <f>'Лист1 - Tаблица 1 - Tаблица 1'!$D$23</f>
        <v>35</v>
      </c>
      <c r="D572" s="72">
        <v>4</v>
      </c>
      <c r="E572" s="72">
        <f>'Лист1 - Tаблица 1 - Tаблица 1'!$I$4</f>
        <v>20000</v>
      </c>
      <c r="F572" s="77">
        <f>'Лист1 - Tаблица 1 - Tаблица 1'!L23</f>
        <v>3.349684800000001</v>
      </c>
      <c r="G572" s="78"/>
      <c r="H572" s="78"/>
      <c r="I572" s="78"/>
      <c r="J572" s="78"/>
      <c r="K572" s="79"/>
    </row>
    <row r="573" spans="1:11" ht="19.5" customHeight="1">
      <c r="A573" s="71" t="e">
        <f>'Лист1 - Tаблица 1 - Tаблица 1'!#REF!</f>
        <v>#REF!</v>
      </c>
      <c r="B573" s="77" t="e">
        <f>'Лист1 - Tаблица 1 - Tаблица 1'!#REF!</f>
        <v>#REF!</v>
      </c>
      <c r="C573" s="82">
        <f>'Лист1 - Tаблица 1 - Tаблица 1'!$D$23</f>
        <v>35</v>
      </c>
      <c r="D573" s="72">
        <v>4</v>
      </c>
      <c r="E573" s="72">
        <f>'Лист1 - Tаблица 1 - Tаблица 1'!$M$4</f>
        <v>30000</v>
      </c>
      <c r="F573" s="77">
        <f>'Лист1 - Tаблица 1 - Tаблица 1'!P23</f>
        <v>3.0705444</v>
      </c>
      <c r="G573" s="78"/>
      <c r="H573" s="78"/>
      <c r="I573" s="78"/>
      <c r="J573" s="78"/>
      <c r="K573" s="79"/>
    </row>
    <row r="574" spans="1:11" ht="19.5" customHeight="1">
      <c r="A574" s="71" t="e">
        <f>'Лист1 - Tаблица 1 - Tаблица 1'!#REF!</f>
        <v>#REF!</v>
      </c>
      <c r="B574" s="77" t="e">
        <f>'Лист1 - Tаблица 1 - Tаблица 1'!#REF!</f>
        <v>#REF!</v>
      </c>
      <c r="C574" s="82">
        <f>'Лист1 - Tаблица 1 - Tаблица 1'!$D$23</f>
        <v>35</v>
      </c>
      <c r="D574" s="72">
        <v>4</v>
      </c>
      <c r="E574" s="72">
        <f>'Лист1 - Tаблица 1 - Tаблица 1'!$Q$4</f>
        <v>50000</v>
      </c>
      <c r="F574" s="77">
        <f>'Лист1 - Tаблица 1 - Tаблица 1'!T23</f>
        <v>2.9309742000000005</v>
      </c>
      <c r="G574" s="78"/>
      <c r="H574" s="78"/>
      <c r="I574" s="78"/>
      <c r="J574" s="78"/>
      <c r="K574" s="79"/>
    </row>
    <row r="575" spans="1:11" ht="19.5" customHeight="1">
      <c r="A575" s="71" t="e">
        <f>'Лист1 - Tаблица 1 - Tаблица 1'!#REF!</f>
        <v>#REF!</v>
      </c>
      <c r="B575" s="77" t="e">
        <f>'Лист1 - Tаблица 1 - Tаблица 1'!#REF!</f>
        <v>#REF!</v>
      </c>
      <c r="C575" s="82">
        <f>'Лист1 - Tаблица 1 - Tаблица 1'!$D$23</f>
        <v>35</v>
      </c>
      <c r="D575" s="72">
        <v>4</v>
      </c>
      <c r="E575" s="72">
        <v>100000</v>
      </c>
      <c r="F575" s="77">
        <f>'Лист1 - Tаблица 1 - Tаблица 1'!X23</f>
        <v>2.6518338000000004</v>
      </c>
      <c r="G575" s="78"/>
      <c r="H575" s="78"/>
      <c r="I575" s="78"/>
      <c r="J575" s="78"/>
      <c r="K575" s="79"/>
    </row>
    <row r="576" spans="1:11" ht="19.5" customHeight="1">
      <c r="A576" s="71" t="e">
        <f>'Лист1 - Tаблица 1 - Tаблица 1'!#REF!</f>
        <v>#REF!</v>
      </c>
      <c r="B576" s="77" t="e">
        <f>'Лист1 - Tаблица 1 - Tаблица 1'!#REF!</f>
        <v>#REF!</v>
      </c>
      <c r="C576" s="82">
        <f>'Лист1 - Tаблица 1 - Tаблица 1'!$D$23</f>
        <v>35</v>
      </c>
      <c r="D576" s="72">
        <v>4</v>
      </c>
      <c r="E576" s="72">
        <v>1000000</v>
      </c>
      <c r="F576" s="77">
        <f>'Лист1 - Tаблица 1 - Tаблица 1'!X23</f>
        <v>2.6518338000000004</v>
      </c>
      <c r="G576" s="78"/>
      <c r="H576" s="78"/>
      <c r="I576" s="78"/>
      <c r="J576" s="78"/>
      <c r="K576" s="79"/>
    </row>
    <row r="577" spans="1:11" ht="19.5" customHeight="1">
      <c r="A577" s="71" t="e">
        <f>'Лист1 - Tаблица 1 - Tаблица 1'!#REF!</f>
        <v>#REF!</v>
      </c>
      <c r="B577" s="77" t="e">
        <f>'Лист1 - Tаблица 1 - Tаблица 1'!#REF!</f>
        <v>#REF!</v>
      </c>
      <c r="C577" s="82">
        <f>'Лист1 - Tаблица 1 - Tаблица 1'!$D$24</f>
        <v>40</v>
      </c>
      <c r="D577" s="63">
        <v>1</v>
      </c>
      <c r="E577" s="72">
        <f>'Лист1 - Tаблица 1 - Tаблица 1'!$E$4</f>
        <v>10000</v>
      </c>
      <c r="F577" s="77">
        <f>'Лист1 - Tаблица 1 - Tаблица 1'!E24</f>
        <v>3.0210000000000004</v>
      </c>
      <c r="G577" s="78"/>
      <c r="H577" s="78"/>
      <c r="I577" s="78"/>
      <c r="J577" s="78"/>
      <c r="K577" s="79"/>
    </row>
    <row r="578" spans="1:11" ht="19.5" customHeight="1">
      <c r="A578" s="71" t="e">
        <f>'Лист1 - Tаблица 1 - Tаблица 1'!#REF!</f>
        <v>#REF!</v>
      </c>
      <c r="B578" s="77" t="e">
        <f>'Лист1 - Tаблица 1 - Tаблица 1'!#REF!</f>
        <v>#REF!</v>
      </c>
      <c r="C578" s="82">
        <f>'Лист1 - Tаблица 1 - Tаблица 1'!$D$24</f>
        <v>40</v>
      </c>
      <c r="D578" s="66">
        <v>1</v>
      </c>
      <c r="E578" s="72">
        <f>'Лист1 - Tаблица 1 - Tаблица 1'!$I$4</f>
        <v>20000</v>
      </c>
      <c r="F578" s="77">
        <f>'Лист1 - Tаблица 1 - Tаблица 1'!I24</f>
        <v>2.9001600000000005</v>
      </c>
      <c r="G578" s="78"/>
      <c r="H578" s="78"/>
      <c r="I578" s="78"/>
      <c r="J578" s="78"/>
      <c r="K578" s="79"/>
    </row>
    <row r="579" spans="1:11" ht="19.5" customHeight="1">
      <c r="A579" s="71" t="e">
        <f>'Лист1 - Tаблица 1 - Tаблица 1'!#REF!</f>
        <v>#REF!</v>
      </c>
      <c r="B579" s="77" t="e">
        <f>'Лист1 - Tаблица 1 - Tаблица 1'!#REF!</f>
        <v>#REF!</v>
      </c>
      <c r="C579" s="82">
        <f>'Лист1 - Tаблица 1 - Tаблица 1'!$D$24</f>
        <v>40</v>
      </c>
      <c r="D579" s="66">
        <v>1</v>
      </c>
      <c r="E579" s="72">
        <f>'Лист1 - Tаблица 1 - Tаблица 1'!$M$4</f>
        <v>30000</v>
      </c>
      <c r="F579" s="77">
        <f>'Лист1 - Tаблица 1 - Tаблица 1'!M24</f>
        <v>2.6584800000000004</v>
      </c>
      <c r="G579" s="78"/>
      <c r="H579" s="78"/>
      <c r="I579" s="78"/>
      <c r="J579" s="78"/>
      <c r="K579" s="79"/>
    </row>
    <row r="580" spans="1:11" ht="19.5" customHeight="1">
      <c r="A580" s="71" t="e">
        <f>'Лист1 - Tаблица 1 - Tаблица 1'!#REF!</f>
        <v>#REF!</v>
      </c>
      <c r="B580" s="77" t="e">
        <f>'Лист1 - Tаблица 1 - Tаблица 1'!#REF!</f>
        <v>#REF!</v>
      </c>
      <c r="C580" s="82">
        <f>'Лист1 - Tаблица 1 - Tаблица 1'!$D$24</f>
        <v>40</v>
      </c>
      <c r="D580" s="66">
        <v>1</v>
      </c>
      <c r="E580" s="72">
        <f>'Лист1 - Tаблица 1 - Tаблица 1'!$Q$4</f>
        <v>50000</v>
      </c>
      <c r="F580" s="77">
        <f>'Лист1 - Tаблица 1 - Tаблица 1'!Q24</f>
        <v>2.5376400000000006</v>
      </c>
      <c r="G580" s="78"/>
      <c r="H580" s="78"/>
      <c r="I580" s="78"/>
      <c r="J580" s="78"/>
      <c r="K580" s="79"/>
    </row>
    <row r="581" spans="1:11" ht="19.5" customHeight="1">
      <c r="A581" s="71" t="e">
        <f>'Лист1 - Tаблица 1 - Tаблица 1'!#REF!</f>
        <v>#REF!</v>
      </c>
      <c r="B581" s="77" t="e">
        <f>'Лист1 - Tаблица 1 - Tаблица 1'!#REF!</f>
        <v>#REF!</v>
      </c>
      <c r="C581" s="82">
        <f>'Лист1 - Tаблица 1 - Tаблица 1'!$D$24</f>
        <v>40</v>
      </c>
      <c r="D581" s="66">
        <v>1</v>
      </c>
      <c r="E581" s="72">
        <v>100000</v>
      </c>
      <c r="F581" s="77">
        <f>'Лист1 - Tаблица 1 - Tаблица 1'!U24</f>
        <v>2.29596</v>
      </c>
      <c r="G581" s="78"/>
      <c r="H581" s="78"/>
      <c r="I581" s="78"/>
      <c r="J581" s="78"/>
      <c r="K581" s="79"/>
    </row>
    <row r="582" spans="1:11" ht="19.5" customHeight="1">
      <c r="A582" s="71" t="e">
        <f>'Лист1 - Tаблица 1 - Tаблица 1'!#REF!</f>
        <v>#REF!</v>
      </c>
      <c r="B582" s="77" t="e">
        <f>'Лист1 - Tаблица 1 - Tаблица 1'!#REF!</f>
        <v>#REF!</v>
      </c>
      <c r="C582" s="82">
        <f>'Лист1 - Tаблица 1 - Tаблица 1'!$D$24</f>
        <v>40</v>
      </c>
      <c r="D582" s="69">
        <v>1</v>
      </c>
      <c r="E582" s="72">
        <v>1000000</v>
      </c>
      <c r="F582" s="77">
        <f>'Лист1 - Tаблица 1 - Tаблица 1'!U24</f>
        <v>2.29596</v>
      </c>
      <c r="G582" s="78"/>
      <c r="H582" s="78"/>
      <c r="I582" s="78"/>
      <c r="J582" s="78"/>
      <c r="K582" s="79"/>
    </row>
    <row r="583" spans="1:11" ht="19.5" customHeight="1">
      <c r="A583" s="71" t="e">
        <f>'Лист1 - Tаблица 1 - Tаблица 1'!#REF!</f>
        <v>#REF!</v>
      </c>
      <c r="B583" s="77" t="e">
        <f>'Лист1 - Tаблица 1 - Tаблица 1'!#REF!</f>
        <v>#REF!</v>
      </c>
      <c r="C583" s="82">
        <f>'Лист1 - Tаблица 1 - Tаблица 1'!$D$24</f>
        <v>40</v>
      </c>
      <c r="D583" s="72">
        <v>2</v>
      </c>
      <c r="E583" s="72">
        <f>'Лист1 - Tаблица 1 - Tаблица 1'!$E$4</f>
        <v>10000</v>
      </c>
      <c r="F583" s="77">
        <f>'Лист1 - Tаблица 1 - Tаблица 1'!F24</f>
        <v>3.2626800000000005</v>
      </c>
      <c r="G583" s="78"/>
      <c r="H583" s="78"/>
      <c r="I583" s="78"/>
      <c r="J583" s="78"/>
      <c r="K583" s="79"/>
    </row>
    <row r="584" spans="1:11" ht="19.5" customHeight="1">
      <c r="A584" s="71" t="e">
        <f>'Лист1 - Tаблица 1 - Tаблица 1'!#REF!</f>
        <v>#REF!</v>
      </c>
      <c r="B584" s="77" t="e">
        <f>'Лист1 - Tаблица 1 - Tаблица 1'!#REF!</f>
        <v>#REF!</v>
      </c>
      <c r="C584" s="82">
        <f>'Лист1 - Tаблица 1 - Tаблица 1'!$D$24</f>
        <v>40</v>
      </c>
      <c r="D584" s="72">
        <v>2</v>
      </c>
      <c r="E584" s="72">
        <f>'Лист1 - Tаблица 1 - Tаблица 1'!$I$4</f>
        <v>20000</v>
      </c>
      <c r="F584" s="77">
        <f>'Лист1 - Tаблица 1 - Tаблица 1'!J24</f>
        <v>3.1321728000000006</v>
      </c>
      <c r="G584" s="78"/>
      <c r="H584" s="78"/>
      <c r="I584" s="78"/>
      <c r="J584" s="78"/>
      <c r="K584" s="79"/>
    </row>
    <row r="585" spans="1:11" ht="19.5" customHeight="1">
      <c r="A585" s="71" t="e">
        <f>'Лист1 - Tаблица 1 - Tаблица 1'!#REF!</f>
        <v>#REF!</v>
      </c>
      <c r="B585" s="77" t="e">
        <f>'Лист1 - Tаблица 1 - Tаблица 1'!#REF!</f>
        <v>#REF!</v>
      </c>
      <c r="C585" s="82">
        <f>'Лист1 - Tаблица 1 - Tаблица 1'!$D$24</f>
        <v>40</v>
      </c>
      <c r="D585" s="72">
        <v>2</v>
      </c>
      <c r="E585" s="72">
        <f>'Лист1 - Tаблица 1 - Tаблица 1'!$M$4</f>
        <v>30000</v>
      </c>
      <c r="F585" s="77">
        <f>'Лист1 - Tаблица 1 - Tаблица 1'!N24</f>
        <v>2.8711584000000006</v>
      </c>
      <c r="G585" s="78"/>
      <c r="H585" s="78"/>
      <c r="I585" s="78"/>
      <c r="J585" s="78"/>
      <c r="K585" s="79"/>
    </row>
    <row r="586" spans="1:11" ht="19.5" customHeight="1">
      <c r="A586" s="71" t="e">
        <f>'Лист1 - Tаблица 1 - Tаблица 1'!#REF!</f>
        <v>#REF!</v>
      </c>
      <c r="B586" s="77" t="e">
        <f>'Лист1 - Tаблица 1 - Tаблица 1'!#REF!</f>
        <v>#REF!</v>
      </c>
      <c r="C586" s="82">
        <f>'Лист1 - Tаблица 1 - Tаблица 1'!$D$24</f>
        <v>40</v>
      </c>
      <c r="D586" s="72">
        <v>2</v>
      </c>
      <c r="E586" s="72">
        <f>'Лист1 - Tаблица 1 - Tаблица 1'!$Q$4</f>
        <v>50000</v>
      </c>
      <c r="F586" s="77">
        <f>'Лист1 - Tаблица 1 - Tаблица 1'!R24</f>
        <v>2.7406512000000007</v>
      </c>
      <c r="G586" s="78"/>
      <c r="H586" s="78"/>
      <c r="I586" s="78"/>
      <c r="J586" s="78"/>
      <c r="K586" s="79"/>
    </row>
    <row r="587" spans="1:11" ht="19.5" customHeight="1">
      <c r="A587" s="71" t="e">
        <f>'Лист1 - Tаблица 1 - Tаблица 1'!#REF!</f>
        <v>#REF!</v>
      </c>
      <c r="B587" s="77" t="e">
        <f>'Лист1 - Tаблица 1 - Tаблица 1'!#REF!</f>
        <v>#REF!</v>
      </c>
      <c r="C587" s="82">
        <f>'Лист1 - Tаблица 1 - Tаблица 1'!$D$24</f>
        <v>40</v>
      </c>
      <c r="D587" s="72">
        <v>2</v>
      </c>
      <c r="E587" s="72">
        <v>100000</v>
      </c>
      <c r="F587" s="77">
        <f>'Лист1 - Tаблица 1 - Tаблица 1'!V24</f>
        <v>2.4796368</v>
      </c>
      <c r="G587" s="78"/>
      <c r="H587" s="78"/>
      <c r="I587" s="78"/>
      <c r="J587" s="78"/>
      <c r="K587" s="79"/>
    </row>
    <row r="588" spans="1:11" ht="19.5" customHeight="1">
      <c r="A588" s="71" t="e">
        <f>'Лист1 - Tаблица 1 - Tаблица 1'!#REF!</f>
        <v>#REF!</v>
      </c>
      <c r="B588" s="77" t="e">
        <f>'Лист1 - Tаблица 1 - Tаблица 1'!#REF!</f>
        <v>#REF!</v>
      </c>
      <c r="C588" s="82">
        <f>'Лист1 - Tаблица 1 - Tаблица 1'!$D$24</f>
        <v>40</v>
      </c>
      <c r="D588" s="72">
        <v>2</v>
      </c>
      <c r="E588" s="72">
        <v>1000000</v>
      </c>
      <c r="F588" s="77">
        <f>'Лист1 - Tаблица 1 - Tаблица 1'!V24</f>
        <v>2.4796368</v>
      </c>
      <c r="G588" s="78"/>
      <c r="H588" s="78"/>
      <c r="I588" s="78"/>
      <c r="J588" s="78"/>
      <c r="K588" s="79"/>
    </row>
    <row r="589" spans="1:11" ht="19.5" customHeight="1">
      <c r="A589" s="71" t="e">
        <f>'Лист1 - Tаблица 1 - Tаблица 1'!#REF!</f>
        <v>#REF!</v>
      </c>
      <c r="B589" s="77" t="e">
        <f>'Лист1 - Tаблица 1 - Tаблица 1'!#REF!</f>
        <v>#REF!</v>
      </c>
      <c r="C589" s="82">
        <f>'Лист1 - Tаблица 1 - Tаблица 1'!$D$24</f>
        <v>40</v>
      </c>
      <c r="D589" s="72">
        <v>3</v>
      </c>
      <c r="E589" s="72">
        <f>'Лист1 - Tаблица 1 - Tаблица 1'!$E$4</f>
        <v>10000</v>
      </c>
      <c r="F589" s="77">
        <f>'Лист1 - Tаблица 1 - Tаблица 1'!G24</f>
        <v>3.5043600000000006</v>
      </c>
      <c r="G589" s="78"/>
      <c r="H589" s="78"/>
      <c r="I589" s="78"/>
      <c r="J589" s="78"/>
      <c r="K589" s="79"/>
    </row>
    <row r="590" spans="1:11" ht="19.5" customHeight="1">
      <c r="A590" s="71" t="e">
        <f>'Лист1 - Tаблица 1 - Tаблица 1'!#REF!</f>
        <v>#REF!</v>
      </c>
      <c r="B590" s="77" t="e">
        <f>'Лист1 - Tаблица 1 - Tаблица 1'!#REF!</f>
        <v>#REF!</v>
      </c>
      <c r="C590" s="82">
        <f>'Лист1 - Tаблица 1 - Tаблица 1'!$D$24</f>
        <v>40</v>
      </c>
      <c r="D590" s="72">
        <v>3</v>
      </c>
      <c r="E590" s="72">
        <f>'Лист1 - Tаблица 1 - Tаблица 1'!$I$4</f>
        <v>20000</v>
      </c>
      <c r="F590" s="77">
        <f>'Лист1 - Tаблица 1 - Tаблица 1'!K24</f>
        <v>3.3641856000000008</v>
      </c>
      <c r="G590" s="78"/>
      <c r="H590" s="78"/>
      <c r="I590" s="78"/>
      <c r="J590" s="78"/>
      <c r="K590" s="79"/>
    </row>
    <row r="591" spans="1:11" ht="19.5" customHeight="1">
      <c r="A591" s="71" t="e">
        <f>'Лист1 - Tаблица 1 - Tаблица 1'!#REF!</f>
        <v>#REF!</v>
      </c>
      <c r="B591" s="77" t="e">
        <f>'Лист1 - Tаблица 1 - Tаблица 1'!#REF!</f>
        <v>#REF!</v>
      </c>
      <c r="C591" s="82">
        <f>'Лист1 - Tаблица 1 - Tаблица 1'!$D$24</f>
        <v>40</v>
      </c>
      <c r="D591" s="72">
        <v>3</v>
      </c>
      <c r="E591" s="72">
        <f>'Лист1 - Tаблица 1 - Tаблица 1'!$M$4</f>
        <v>30000</v>
      </c>
      <c r="F591" s="77">
        <f>'Лист1 - Tаблица 1 - Tаблица 1'!O24</f>
        <v>3.0838368000000003</v>
      </c>
      <c r="G591" s="78"/>
      <c r="H591" s="78"/>
      <c r="I591" s="78"/>
      <c r="J591" s="78"/>
      <c r="K591" s="79"/>
    </row>
    <row r="592" spans="1:11" ht="19.5" customHeight="1">
      <c r="A592" s="71" t="e">
        <f>'Лист1 - Tаблица 1 - Tаблица 1'!#REF!</f>
        <v>#REF!</v>
      </c>
      <c r="B592" s="77" t="e">
        <f>'Лист1 - Tаблица 1 - Tаблица 1'!#REF!</f>
        <v>#REF!</v>
      </c>
      <c r="C592" s="82">
        <f>'Лист1 - Tаблица 1 - Tаблица 1'!$D$24</f>
        <v>40</v>
      </c>
      <c r="D592" s="72">
        <v>3</v>
      </c>
      <c r="E592" s="72">
        <f>'Лист1 - Tаблица 1 - Tаблица 1'!$Q$4</f>
        <v>50000</v>
      </c>
      <c r="F592" s="77">
        <f>'Лист1 - Tаблица 1 - Tаблица 1'!S24</f>
        <v>2.943662400000001</v>
      </c>
      <c r="G592" s="78"/>
      <c r="H592" s="78"/>
      <c r="I592" s="78"/>
      <c r="J592" s="78"/>
      <c r="K592" s="79"/>
    </row>
    <row r="593" spans="1:11" ht="19.5" customHeight="1">
      <c r="A593" s="71" t="e">
        <f>'Лист1 - Tаблица 1 - Tаблица 1'!#REF!</f>
        <v>#REF!</v>
      </c>
      <c r="B593" s="77" t="e">
        <f>'Лист1 - Tаблица 1 - Tаблица 1'!#REF!</f>
        <v>#REF!</v>
      </c>
      <c r="C593" s="82">
        <f>'Лист1 - Tаблица 1 - Tаблица 1'!$D$24</f>
        <v>40</v>
      </c>
      <c r="D593" s="72">
        <v>3</v>
      </c>
      <c r="E593" s="72">
        <v>100000</v>
      </c>
      <c r="F593" s="77">
        <f>'Лист1 - Tаблица 1 - Tаблица 1'!W24</f>
        <v>2.6633136</v>
      </c>
      <c r="G593" s="78"/>
      <c r="H593" s="78"/>
      <c r="I593" s="78"/>
      <c r="J593" s="78"/>
      <c r="K593" s="79"/>
    </row>
    <row r="594" spans="1:11" ht="19.5" customHeight="1">
      <c r="A594" s="71" t="e">
        <f>'Лист1 - Tаблица 1 - Tаблица 1'!#REF!</f>
        <v>#REF!</v>
      </c>
      <c r="B594" s="77" t="e">
        <f>'Лист1 - Tаблица 1 - Tаблица 1'!#REF!</f>
        <v>#REF!</v>
      </c>
      <c r="C594" s="82">
        <f>'Лист1 - Tаблица 1 - Tаблица 1'!$D$24</f>
        <v>40</v>
      </c>
      <c r="D594" s="72">
        <v>3</v>
      </c>
      <c r="E594" s="72">
        <v>1000000</v>
      </c>
      <c r="F594" s="77">
        <f>'Лист1 - Tаблица 1 - Tаблица 1'!W24</f>
        <v>2.6633136</v>
      </c>
      <c r="G594" s="78"/>
      <c r="H594" s="78"/>
      <c r="I594" s="78"/>
      <c r="J594" s="78"/>
      <c r="K594" s="79"/>
    </row>
    <row r="595" spans="1:11" ht="19.5" customHeight="1">
      <c r="A595" s="71" t="e">
        <f>'Лист1 - Tаблица 1 - Tаблица 1'!#REF!</f>
        <v>#REF!</v>
      </c>
      <c r="B595" s="77" t="e">
        <f>'Лист1 - Tаблица 1 - Tаблица 1'!#REF!</f>
        <v>#REF!</v>
      </c>
      <c r="C595" s="82">
        <f>'Лист1 - Tаблица 1 - Tаблица 1'!$D$24</f>
        <v>40</v>
      </c>
      <c r="D595" s="72">
        <v>4</v>
      </c>
      <c r="E595" s="72">
        <f>'Лист1 - Tаблица 1 - Tаблица 1'!$E$4</f>
        <v>10000</v>
      </c>
      <c r="F595" s="77">
        <f>'Лист1 - Tаблица 1 - Tаблица 1'!H24</f>
        <v>3.9877200000000004</v>
      </c>
      <c r="G595" s="78"/>
      <c r="H595" s="78"/>
      <c r="I595" s="78"/>
      <c r="J595" s="78"/>
      <c r="K595" s="79"/>
    </row>
    <row r="596" spans="1:11" ht="19.5" customHeight="1">
      <c r="A596" s="71" t="e">
        <f>'Лист1 - Tаблица 1 - Tаблица 1'!#REF!</f>
        <v>#REF!</v>
      </c>
      <c r="B596" s="77" t="e">
        <f>'Лист1 - Tаблица 1 - Tаблица 1'!#REF!</f>
        <v>#REF!</v>
      </c>
      <c r="C596" s="82">
        <f>'Лист1 - Tаблица 1 - Tаблица 1'!$D$24</f>
        <v>40</v>
      </c>
      <c r="D596" s="72">
        <v>4</v>
      </c>
      <c r="E596" s="72">
        <f>'Лист1 - Tаблица 1 - Tаблица 1'!$I$4</f>
        <v>20000</v>
      </c>
      <c r="F596" s="77">
        <f>'Лист1 - Tаблица 1 - Tаблица 1'!L24</f>
        <v>3.8282112000000006</v>
      </c>
      <c r="G596" s="78"/>
      <c r="H596" s="78"/>
      <c r="I596" s="78"/>
      <c r="J596" s="78"/>
      <c r="K596" s="79"/>
    </row>
    <row r="597" spans="1:11" ht="19.5" customHeight="1">
      <c r="A597" s="71" t="e">
        <f>'Лист1 - Tаблица 1 - Tаблица 1'!#REF!</f>
        <v>#REF!</v>
      </c>
      <c r="B597" s="77" t="e">
        <f>'Лист1 - Tаблица 1 - Tаблица 1'!#REF!</f>
        <v>#REF!</v>
      </c>
      <c r="C597" s="82">
        <f>'Лист1 - Tаблица 1 - Tаблица 1'!$D$24</f>
        <v>40</v>
      </c>
      <c r="D597" s="72">
        <v>4</v>
      </c>
      <c r="E597" s="72">
        <f>'Лист1 - Tаблица 1 - Tаблица 1'!$M$4</f>
        <v>30000</v>
      </c>
      <c r="F597" s="77">
        <f>'Лист1 - Tаблица 1 - Tаблица 1'!P24</f>
        <v>3.5091936000000006</v>
      </c>
      <c r="G597" s="78"/>
      <c r="H597" s="78"/>
      <c r="I597" s="78"/>
      <c r="J597" s="78"/>
      <c r="K597" s="79"/>
    </row>
    <row r="598" spans="1:11" ht="19.5" customHeight="1">
      <c r="A598" s="71" t="e">
        <f>'Лист1 - Tаблица 1 - Tаблица 1'!#REF!</f>
        <v>#REF!</v>
      </c>
      <c r="B598" s="77" t="e">
        <f>'Лист1 - Tаблица 1 - Tаблица 1'!#REF!</f>
        <v>#REF!</v>
      </c>
      <c r="C598" s="82">
        <f>'Лист1 - Tаблица 1 - Tаблица 1'!$D$24</f>
        <v>40</v>
      </c>
      <c r="D598" s="72">
        <v>4</v>
      </c>
      <c r="E598" s="72">
        <f>'Лист1 - Tаблица 1 - Tаблица 1'!$Q$4</f>
        <v>50000</v>
      </c>
      <c r="F598" s="77">
        <f>'Лист1 - Tаблица 1 - Tаблица 1'!T24</f>
        <v>3.349684800000001</v>
      </c>
      <c r="G598" s="78"/>
      <c r="H598" s="78"/>
      <c r="I598" s="78"/>
      <c r="J598" s="78"/>
      <c r="K598" s="79"/>
    </row>
    <row r="599" spans="1:11" ht="19.5" customHeight="1">
      <c r="A599" s="71" t="e">
        <f>'Лист1 - Tаблица 1 - Tаблица 1'!#REF!</f>
        <v>#REF!</v>
      </c>
      <c r="B599" s="77" t="e">
        <f>'Лист1 - Tаблица 1 - Tаблица 1'!#REF!</f>
        <v>#REF!</v>
      </c>
      <c r="C599" s="82">
        <f>'Лист1 - Tаблица 1 - Tаблица 1'!$D$24</f>
        <v>40</v>
      </c>
      <c r="D599" s="72">
        <v>4</v>
      </c>
      <c r="E599" s="72">
        <v>100000</v>
      </c>
      <c r="F599" s="77">
        <f>'Лист1 - Tаблица 1 - Tаблица 1'!X24</f>
        <v>3.0306672</v>
      </c>
      <c r="G599" s="78"/>
      <c r="H599" s="78"/>
      <c r="I599" s="78"/>
      <c r="J599" s="78"/>
      <c r="K599" s="79"/>
    </row>
    <row r="600" spans="1:11" ht="19.5" customHeight="1">
      <c r="A600" s="71" t="e">
        <f>'Лист1 - Tаблица 1 - Tаблица 1'!#REF!</f>
        <v>#REF!</v>
      </c>
      <c r="B600" s="77" t="e">
        <f>'Лист1 - Tаблица 1 - Tаблица 1'!#REF!</f>
        <v>#REF!</v>
      </c>
      <c r="C600" s="82">
        <f>'Лист1 - Tаблица 1 - Tаблица 1'!$D$24</f>
        <v>40</v>
      </c>
      <c r="D600" s="72">
        <v>4</v>
      </c>
      <c r="E600" s="72">
        <v>1000000</v>
      </c>
      <c r="F600" s="77">
        <f>'Лист1 - Tаблица 1 - Tаблица 1'!X24</f>
        <v>3.0306672</v>
      </c>
      <c r="G600" s="78"/>
      <c r="H600" s="78"/>
      <c r="I600" s="78"/>
      <c r="J600" s="78"/>
      <c r="K600" s="79"/>
    </row>
    <row r="601" spans="1:11" ht="19.5" customHeight="1">
      <c r="A601" s="71" t="e">
        <f>'Лист1 - Tаблица 1 - Tаблица 1'!#REF!</f>
        <v>#REF!</v>
      </c>
      <c r="B601" s="77" t="e">
        <f>'Лист1 - Tаблица 1 - Tаблица 1'!#REF!</f>
        <v>#REF!</v>
      </c>
      <c r="C601" s="82" t="e">
        <f>'Лист1 - Tаблица 1 - Tаблица 1'!#REF!</f>
        <v>#REF!</v>
      </c>
      <c r="D601" s="63">
        <v>1</v>
      </c>
      <c r="E601" s="72">
        <f>'Лист1 - Tаблица 1 - Tаблица 1'!$E$4</f>
        <v>10000</v>
      </c>
      <c r="F601" s="77" t="e">
        <f>'Лист1 - Tаблица 1 - Tаблица 1'!#REF!</f>
        <v>#REF!</v>
      </c>
      <c r="G601" s="78"/>
      <c r="H601" s="78"/>
      <c r="I601" s="78"/>
      <c r="J601" s="78"/>
      <c r="K601" s="79"/>
    </row>
    <row r="602" spans="1:11" ht="19.5" customHeight="1">
      <c r="A602" s="71" t="e">
        <f>'Лист1 - Tаблица 1 - Tаблица 1'!#REF!</f>
        <v>#REF!</v>
      </c>
      <c r="B602" s="77" t="e">
        <f>'Лист1 - Tаблица 1 - Tаблица 1'!#REF!</f>
        <v>#REF!</v>
      </c>
      <c r="C602" s="82" t="e">
        <f>'Лист1 - Tаблица 1 - Tаблица 1'!#REF!</f>
        <v>#REF!</v>
      </c>
      <c r="D602" s="66">
        <v>1</v>
      </c>
      <c r="E602" s="72">
        <f>'Лист1 - Tаблица 1 - Tаблица 1'!$I$4</f>
        <v>20000</v>
      </c>
      <c r="F602" s="77" t="e">
        <f>'Лист1 - Tаблица 1 - Tаблица 1'!#REF!</f>
        <v>#REF!</v>
      </c>
      <c r="G602" s="78"/>
      <c r="H602" s="78"/>
      <c r="I602" s="78"/>
      <c r="J602" s="78"/>
      <c r="K602" s="79"/>
    </row>
    <row r="603" spans="1:11" ht="19.5" customHeight="1">
      <c r="A603" s="71" t="e">
        <f>'Лист1 - Tаблица 1 - Tаблица 1'!#REF!</f>
        <v>#REF!</v>
      </c>
      <c r="B603" s="77" t="e">
        <f>'Лист1 - Tаблица 1 - Tаблица 1'!#REF!</f>
        <v>#REF!</v>
      </c>
      <c r="C603" s="82" t="e">
        <f>'Лист1 - Tаблица 1 - Tаблица 1'!#REF!</f>
        <v>#REF!</v>
      </c>
      <c r="D603" s="66">
        <v>1</v>
      </c>
      <c r="E603" s="72">
        <f>'Лист1 - Tаблица 1 - Tаблица 1'!$M$4</f>
        <v>30000</v>
      </c>
      <c r="F603" s="77" t="e">
        <f>'Лист1 - Tаблица 1 - Tаблица 1'!#REF!</f>
        <v>#REF!</v>
      </c>
      <c r="G603" s="78"/>
      <c r="H603" s="78"/>
      <c r="I603" s="78"/>
      <c r="J603" s="78"/>
      <c r="K603" s="79"/>
    </row>
    <row r="604" spans="1:11" ht="19.5" customHeight="1">
      <c r="A604" s="71" t="e">
        <f>'Лист1 - Tаблица 1 - Tаблица 1'!#REF!</f>
        <v>#REF!</v>
      </c>
      <c r="B604" s="77" t="e">
        <f>'Лист1 - Tаблица 1 - Tаблица 1'!#REF!</f>
        <v>#REF!</v>
      </c>
      <c r="C604" s="82" t="e">
        <f>'Лист1 - Tаблица 1 - Tаблица 1'!#REF!</f>
        <v>#REF!</v>
      </c>
      <c r="D604" s="66">
        <v>1</v>
      </c>
      <c r="E604" s="72">
        <f>'Лист1 - Tаблица 1 - Tаблица 1'!$Q$4</f>
        <v>50000</v>
      </c>
      <c r="F604" s="77" t="e">
        <f>'Лист1 - Tаблица 1 - Tаблица 1'!#REF!</f>
        <v>#REF!</v>
      </c>
      <c r="G604" s="78"/>
      <c r="H604" s="78"/>
      <c r="I604" s="78"/>
      <c r="J604" s="78"/>
      <c r="K604" s="79"/>
    </row>
    <row r="605" spans="1:11" ht="19.5" customHeight="1">
      <c r="A605" s="71" t="e">
        <f>'Лист1 - Tаблица 1 - Tаблица 1'!#REF!</f>
        <v>#REF!</v>
      </c>
      <c r="B605" s="77" t="e">
        <f>'Лист1 - Tаблица 1 - Tаблица 1'!#REF!</f>
        <v>#REF!</v>
      </c>
      <c r="C605" s="82" t="e">
        <f>'Лист1 - Tаблица 1 - Tаблица 1'!#REF!</f>
        <v>#REF!</v>
      </c>
      <c r="D605" s="66">
        <v>1</v>
      </c>
      <c r="E605" s="72">
        <v>100000</v>
      </c>
      <c r="F605" s="77" t="e">
        <f>'Лист1 - Tаблица 1 - Tаблица 1'!#REF!</f>
        <v>#REF!</v>
      </c>
      <c r="G605" s="78"/>
      <c r="H605" s="78"/>
      <c r="I605" s="78"/>
      <c r="J605" s="78"/>
      <c r="K605" s="79"/>
    </row>
    <row r="606" spans="1:11" ht="19.5" customHeight="1">
      <c r="A606" s="71" t="e">
        <f>'Лист1 - Tаблица 1 - Tаблица 1'!#REF!</f>
        <v>#REF!</v>
      </c>
      <c r="B606" s="77" t="e">
        <f>'Лист1 - Tаблица 1 - Tаблица 1'!#REF!</f>
        <v>#REF!</v>
      </c>
      <c r="C606" s="82" t="e">
        <f>'Лист1 - Tаблица 1 - Tаблица 1'!#REF!</f>
        <v>#REF!</v>
      </c>
      <c r="D606" s="69">
        <v>1</v>
      </c>
      <c r="E606" s="72">
        <v>1000000</v>
      </c>
      <c r="F606" s="77" t="e">
        <f>'Лист1 - Tаблица 1 - Tаблица 1'!#REF!</f>
        <v>#REF!</v>
      </c>
      <c r="G606" s="78"/>
      <c r="H606" s="78"/>
      <c r="I606" s="78"/>
      <c r="J606" s="78"/>
      <c r="K606" s="79"/>
    </row>
    <row r="607" spans="1:11" ht="19.5" customHeight="1">
      <c r="A607" s="71" t="e">
        <f>'Лист1 - Tаблица 1 - Tаблица 1'!#REF!</f>
        <v>#REF!</v>
      </c>
      <c r="B607" s="77" t="e">
        <f>'Лист1 - Tаблица 1 - Tаблица 1'!#REF!</f>
        <v>#REF!</v>
      </c>
      <c r="C607" s="82" t="e">
        <f>'Лист1 - Tаблица 1 - Tаблица 1'!#REF!</f>
        <v>#REF!</v>
      </c>
      <c r="D607" s="72">
        <v>2</v>
      </c>
      <c r="E607" s="72">
        <f>'Лист1 - Tаблица 1 - Tаблица 1'!$E$4</f>
        <v>10000</v>
      </c>
      <c r="F607" s="77" t="e">
        <f>'Лист1 - Tаблица 1 - Tаблица 1'!#REF!</f>
        <v>#REF!</v>
      </c>
      <c r="G607" s="78"/>
      <c r="H607" s="78"/>
      <c r="I607" s="78"/>
      <c r="J607" s="78"/>
      <c r="K607" s="79"/>
    </row>
    <row r="608" spans="1:11" ht="19.5" customHeight="1">
      <c r="A608" s="71" t="e">
        <f>'Лист1 - Tаблица 1 - Tаблица 1'!#REF!</f>
        <v>#REF!</v>
      </c>
      <c r="B608" s="77" t="e">
        <f>'Лист1 - Tаблица 1 - Tаблица 1'!#REF!</f>
        <v>#REF!</v>
      </c>
      <c r="C608" s="82" t="e">
        <f>'Лист1 - Tаблица 1 - Tаблица 1'!#REF!</f>
        <v>#REF!</v>
      </c>
      <c r="D608" s="72">
        <v>2</v>
      </c>
      <c r="E608" s="72">
        <f>'Лист1 - Tаблица 1 - Tаблица 1'!$I$4</f>
        <v>20000</v>
      </c>
      <c r="F608" s="77" t="e">
        <f>'Лист1 - Tаблица 1 - Tаблица 1'!#REF!</f>
        <v>#REF!</v>
      </c>
      <c r="G608" s="78"/>
      <c r="H608" s="78"/>
      <c r="I608" s="78"/>
      <c r="J608" s="78"/>
      <c r="K608" s="79"/>
    </row>
    <row r="609" spans="1:11" ht="19.5" customHeight="1">
      <c r="A609" s="71" t="e">
        <f>'Лист1 - Tаблица 1 - Tаблица 1'!#REF!</f>
        <v>#REF!</v>
      </c>
      <c r="B609" s="77" t="e">
        <f>'Лист1 - Tаблица 1 - Tаблица 1'!#REF!</f>
        <v>#REF!</v>
      </c>
      <c r="C609" s="82" t="e">
        <f>'Лист1 - Tаблица 1 - Tаблица 1'!#REF!</f>
        <v>#REF!</v>
      </c>
      <c r="D609" s="72">
        <v>2</v>
      </c>
      <c r="E609" s="72">
        <f>'Лист1 - Tаблица 1 - Tаблица 1'!$M$4</f>
        <v>30000</v>
      </c>
      <c r="F609" s="77" t="e">
        <f>'Лист1 - Tаблица 1 - Tаблица 1'!#REF!</f>
        <v>#REF!</v>
      </c>
      <c r="G609" s="78"/>
      <c r="H609" s="78"/>
      <c r="I609" s="78"/>
      <c r="J609" s="78"/>
      <c r="K609" s="79"/>
    </row>
    <row r="610" spans="1:11" ht="19.5" customHeight="1">
      <c r="A610" s="71" t="e">
        <f>'Лист1 - Tаблица 1 - Tаблица 1'!#REF!</f>
        <v>#REF!</v>
      </c>
      <c r="B610" s="77" t="e">
        <f>'Лист1 - Tаблица 1 - Tаблица 1'!#REF!</f>
        <v>#REF!</v>
      </c>
      <c r="C610" s="82" t="e">
        <f>'Лист1 - Tаблица 1 - Tаблица 1'!#REF!</f>
        <v>#REF!</v>
      </c>
      <c r="D610" s="72">
        <v>2</v>
      </c>
      <c r="E610" s="72">
        <f>'Лист1 - Tаблица 1 - Tаблица 1'!$Q$4</f>
        <v>50000</v>
      </c>
      <c r="F610" s="77" t="e">
        <f>'Лист1 - Tаблица 1 - Tаблица 1'!#REF!</f>
        <v>#REF!</v>
      </c>
      <c r="G610" s="78"/>
      <c r="H610" s="78"/>
      <c r="I610" s="78"/>
      <c r="J610" s="78"/>
      <c r="K610" s="79"/>
    </row>
    <row r="611" spans="1:11" ht="19.5" customHeight="1">
      <c r="A611" s="71" t="e">
        <f>'Лист1 - Tаблица 1 - Tаблица 1'!#REF!</f>
        <v>#REF!</v>
      </c>
      <c r="B611" s="77" t="e">
        <f>'Лист1 - Tаблица 1 - Tаблица 1'!#REF!</f>
        <v>#REF!</v>
      </c>
      <c r="C611" s="82" t="e">
        <f>'Лист1 - Tаблица 1 - Tаблица 1'!#REF!</f>
        <v>#REF!</v>
      </c>
      <c r="D611" s="72">
        <v>2</v>
      </c>
      <c r="E611" s="72">
        <v>100000</v>
      </c>
      <c r="F611" s="77" t="e">
        <f>'Лист1 - Tаблица 1 - Tаблица 1'!#REF!</f>
        <v>#REF!</v>
      </c>
      <c r="G611" s="78"/>
      <c r="H611" s="78"/>
      <c r="I611" s="78"/>
      <c r="J611" s="78"/>
      <c r="K611" s="79"/>
    </row>
    <row r="612" spans="1:11" ht="19.5" customHeight="1">
      <c r="A612" s="71" t="e">
        <f>'Лист1 - Tаблица 1 - Tаблица 1'!#REF!</f>
        <v>#REF!</v>
      </c>
      <c r="B612" s="77" t="e">
        <f>'Лист1 - Tаблица 1 - Tаблица 1'!#REF!</f>
        <v>#REF!</v>
      </c>
      <c r="C612" s="82" t="e">
        <f>'Лист1 - Tаблица 1 - Tаблица 1'!#REF!</f>
        <v>#REF!</v>
      </c>
      <c r="D612" s="72">
        <v>2</v>
      </c>
      <c r="E612" s="72">
        <v>1000000</v>
      </c>
      <c r="F612" s="77" t="e">
        <f>'Лист1 - Tаблица 1 - Tаблица 1'!#REF!</f>
        <v>#REF!</v>
      </c>
      <c r="G612" s="78"/>
      <c r="H612" s="78"/>
      <c r="I612" s="78"/>
      <c r="J612" s="78"/>
      <c r="K612" s="79"/>
    </row>
    <row r="613" spans="1:11" ht="19.5" customHeight="1">
      <c r="A613" s="71" t="e">
        <f>'Лист1 - Tаблица 1 - Tаблица 1'!#REF!</f>
        <v>#REF!</v>
      </c>
      <c r="B613" s="77" t="e">
        <f>'Лист1 - Tаблица 1 - Tаблица 1'!#REF!</f>
        <v>#REF!</v>
      </c>
      <c r="C613" s="82" t="e">
        <f>'Лист1 - Tаблица 1 - Tаблица 1'!#REF!</f>
        <v>#REF!</v>
      </c>
      <c r="D613" s="72">
        <v>3</v>
      </c>
      <c r="E613" s="72">
        <f>'Лист1 - Tаблица 1 - Tаблица 1'!$E$4</f>
        <v>10000</v>
      </c>
      <c r="F613" s="77" t="e">
        <f>'Лист1 - Tаблица 1 - Tаблица 1'!#REF!</f>
        <v>#REF!</v>
      </c>
      <c r="G613" s="78"/>
      <c r="H613" s="78"/>
      <c r="I613" s="78"/>
      <c r="J613" s="78"/>
      <c r="K613" s="79"/>
    </row>
    <row r="614" spans="1:11" ht="19.5" customHeight="1">
      <c r="A614" s="71" t="e">
        <f>'Лист1 - Tаблица 1 - Tаблица 1'!#REF!</f>
        <v>#REF!</v>
      </c>
      <c r="B614" s="77" t="e">
        <f>'Лист1 - Tаблица 1 - Tаблица 1'!#REF!</f>
        <v>#REF!</v>
      </c>
      <c r="C614" s="82" t="e">
        <f>'Лист1 - Tаблица 1 - Tаблица 1'!#REF!</f>
        <v>#REF!</v>
      </c>
      <c r="D614" s="72">
        <v>3</v>
      </c>
      <c r="E614" s="72">
        <f>'Лист1 - Tаблица 1 - Tаблица 1'!$I$4</f>
        <v>20000</v>
      </c>
      <c r="F614" s="77" t="e">
        <f>'Лист1 - Tаблица 1 - Tаблица 1'!#REF!</f>
        <v>#REF!</v>
      </c>
      <c r="G614" s="78"/>
      <c r="H614" s="78"/>
      <c r="I614" s="78"/>
      <c r="J614" s="78"/>
      <c r="K614" s="79"/>
    </row>
    <row r="615" spans="1:11" ht="19.5" customHeight="1">
      <c r="A615" s="71" t="e">
        <f>'Лист1 - Tаблица 1 - Tаблица 1'!#REF!</f>
        <v>#REF!</v>
      </c>
      <c r="B615" s="77" t="e">
        <f>'Лист1 - Tаблица 1 - Tаблица 1'!#REF!</f>
        <v>#REF!</v>
      </c>
      <c r="C615" s="82" t="e">
        <f>'Лист1 - Tаблица 1 - Tаблица 1'!#REF!</f>
        <v>#REF!</v>
      </c>
      <c r="D615" s="72">
        <v>3</v>
      </c>
      <c r="E615" s="72">
        <f>'Лист1 - Tаблица 1 - Tаблица 1'!$M$4</f>
        <v>30000</v>
      </c>
      <c r="F615" s="77" t="e">
        <f>'Лист1 - Tаблица 1 - Tаблица 1'!#REF!</f>
        <v>#REF!</v>
      </c>
      <c r="G615" s="78"/>
      <c r="H615" s="78"/>
      <c r="I615" s="78"/>
      <c r="J615" s="78"/>
      <c r="K615" s="79"/>
    </row>
    <row r="616" spans="1:11" ht="19.5" customHeight="1">
      <c r="A616" s="71" t="e">
        <f>'Лист1 - Tаблица 1 - Tаблица 1'!#REF!</f>
        <v>#REF!</v>
      </c>
      <c r="B616" s="77" t="e">
        <f>'Лист1 - Tаблица 1 - Tаблица 1'!#REF!</f>
        <v>#REF!</v>
      </c>
      <c r="C616" s="82" t="e">
        <f>'Лист1 - Tаблица 1 - Tаблица 1'!#REF!</f>
        <v>#REF!</v>
      </c>
      <c r="D616" s="72">
        <v>3</v>
      </c>
      <c r="E616" s="72">
        <f>'Лист1 - Tаблица 1 - Tаблица 1'!$Q$4</f>
        <v>50000</v>
      </c>
      <c r="F616" s="77" t="e">
        <f>'Лист1 - Tаблица 1 - Tаблица 1'!#REF!</f>
        <v>#REF!</v>
      </c>
      <c r="G616" s="78"/>
      <c r="H616" s="78"/>
      <c r="I616" s="78"/>
      <c r="J616" s="78"/>
      <c r="K616" s="79"/>
    </row>
    <row r="617" spans="1:11" ht="19.5" customHeight="1">
      <c r="A617" s="71" t="e">
        <f>'Лист1 - Tаблица 1 - Tаблица 1'!#REF!</f>
        <v>#REF!</v>
      </c>
      <c r="B617" s="77" t="e">
        <f>'Лист1 - Tаблица 1 - Tаблица 1'!#REF!</f>
        <v>#REF!</v>
      </c>
      <c r="C617" s="82" t="e">
        <f>'Лист1 - Tаблица 1 - Tаблица 1'!#REF!</f>
        <v>#REF!</v>
      </c>
      <c r="D617" s="72">
        <v>3</v>
      </c>
      <c r="E617" s="72">
        <v>100000</v>
      </c>
      <c r="F617" s="77" t="e">
        <f>'Лист1 - Tаблица 1 - Tаблица 1'!#REF!</f>
        <v>#REF!</v>
      </c>
      <c r="G617" s="78"/>
      <c r="H617" s="78"/>
      <c r="I617" s="78"/>
      <c r="J617" s="78"/>
      <c r="K617" s="79"/>
    </row>
    <row r="618" spans="1:11" ht="19.5" customHeight="1">
      <c r="A618" s="71" t="e">
        <f>'Лист1 - Tаблица 1 - Tаблица 1'!#REF!</f>
        <v>#REF!</v>
      </c>
      <c r="B618" s="77" t="e">
        <f>'Лист1 - Tаблица 1 - Tаблица 1'!#REF!</f>
        <v>#REF!</v>
      </c>
      <c r="C618" s="82" t="e">
        <f>'Лист1 - Tаблица 1 - Tаблица 1'!#REF!</f>
        <v>#REF!</v>
      </c>
      <c r="D618" s="72">
        <v>3</v>
      </c>
      <c r="E618" s="72">
        <v>1000000</v>
      </c>
      <c r="F618" s="77" t="e">
        <f>'Лист1 - Tаблица 1 - Tаблица 1'!#REF!</f>
        <v>#REF!</v>
      </c>
      <c r="G618" s="78"/>
      <c r="H618" s="78"/>
      <c r="I618" s="78"/>
      <c r="J618" s="78"/>
      <c r="K618" s="79"/>
    </row>
    <row r="619" spans="1:11" ht="19.5" customHeight="1">
      <c r="A619" s="71" t="e">
        <f>'Лист1 - Tаблица 1 - Tаблица 1'!#REF!</f>
        <v>#REF!</v>
      </c>
      <c r="B619" s="77" t="e">
        <f>'Лист1 - Tаблица 1 - Tаблица 1'!#REF!</f>
        <v>#REF!</v>
      </c>
      <c r="C619" s="82" t="e">
        <f>'Лист1 - Tаблица 1 - Tаблица 1'!#REF!</f>
        <v>#REF!</v>
      </c>
      <c r="D619" s="72">
        <v>4</v>
      </c>
      <c r="E619" s="72">
        <f>'Лист1 - Tаблица 1 - Tаблица 1'!$E$4</f>
        <v>10000</v>
      </c>
      <c r="F619" s="77" t="e">
        <f>'Лист1 - Tаблица 1 - Tаблица 1'!#REF!</f>
        <v>#REF!</v>
      </c>
      <c r="G619" s="78"/>
      <c r="H619" s="78"/>
      <c r="I619" s="78"/>
      <c r="J619" s="78"/>
      <c r="K619" s="79"/>
    </row>
    <row r="620" spans="1:11" ht="19.5" customHeight="1">
      <c r="A620" s="71" t="e">
        <f>'Лист1 - Tаблица 1 - Tаблица 1'!#REF!</f>
        <v>#REF!</v>
      </c>
      <c r="B620" s="77" t="e">
        <f>'Лист1 - Tаблица 1 - Tаблица 1'!#REF!</f>
        <v>#REF!</v>
      </c>
      <c r="C620" s="82" t="e">
        <f>'Лист1 - Tаблица 1 - Tаблица 1'!#REF!</f>
        <v>#REF!</v>
      </c>
      <c r="D620" s="72">
        <v>4</v>
      </c>
      <c r="E620" s="72">
        <f>'Лист1 - Tаблица 1 - Tаблица 1'!$I$4</f>
        <v>20000</v>
      </c>
      <c r="F620" s="77" t="e">
        <f>'Лист1 - Tаблица 1 - Tаблица 1'!#REF!</f>
        <v>#REF!</v>
      </c>
      <c r="G620" s="78"/>
      <c r="H620" s="78"/>
      <c r="I620" s="78"/>
      <c r="J620" s="78"/>
      <c r="K620" s="79"/>
    </row>
    <row r="621" spans="1:11" ht="19.5" customHeight="1">
      <c r="A621" s="71" t="e">
        <f>'Лист1 - Tаблица 1 - Tаблица 1'!#REF!</f>
        <v>#REF!</v>
      </c>
      <c r="B621" s="77" t="e">
        <f>'Лист1 - Tаблица 1 - Tаблица 1'!#REF!</f>
        <v>#REF!</v>
      </c>
      <c r="C621" s="82" t="e">
        <f>'Лист1 - Tаблица 1 - Tаблица 1'!#REF!</f>
        <v>#REF!</v>
      </c>
      <c r="D621" s="72">
        <v>4</v>
      </c>
      <c r="E621" s="72">
        <f>'Лист1 - Tаблица 1 - Tаблица 1'!$M$4</f>
        <v>30000</v>
      </c>
      <c r="F621" s="77" t="e">
        <f>'Лист1 - Tаблица 1 - Tаблица 1'!#REF!</f>
        <v>#REF!</v>
      </c>
      <c r="G621" s="78"/>
      <c r="H621" s="78"/>
      <c r="I621" s="78"/>
      <c r="J621" s="78"/>
      <c r="K621" s="79"/>
    </row>
    <row r="622" spans="1:11" ht="19.5" customHeight="1">
      <c r="A622" s="71" t="e">
        <f>'Лист1 - Tаблица 1 - Tаблица 1'!#REF!</f>
        <v>#REF!</v>
      </c>
      <c r="B622" s="77" t="e">
        <f>'Лист1 - Tаблица 1 - Tаблица 1'!#REF!</f>
        <v>#REF!</v>
      </c>
      <c r="C622" s="82" t="e">
        <f>'Лист1 - Tаблица 1 - Tаблица 1'!#REF!</f>
        <v>#REF!</v>
      </c>
      <c r="D622" s="72">
        <v>4</v>
      </c>
      <c r="E622" s="72">
        <f>'Лист1 - Tаблица 1 - Tаблица 1'!$Q$4</f>
        <v>50000</v>
      </c>
      <c r="F622" s="77" t="e">
        <f>'Лист1 - Tаблица 1 - Tаблица 1'!#REF!</f>
        <v>#REF!</v>
      </c>
      <c r="G622" s="78"/>
      <c r="H622" s="78"/>
      <c r="I622" s="78"/>
      <c r="J622" s="78"/>
      <c r="K622" s="79"/>
    </row>
    <row r="623" spans="1:11" ht="19.5" customHeight="1">
      <c r="A623" s="71" t="e">
        <f>'Лист1 - Tаблица 1 - Tаблица 1'!#REF!</f>
        <v>#REF!</v>
      </c>
      <c r="B623" s="77" t="e">
        <f>'Лист1 - Tаблица 1 - Tаблица 1'!#REF!</f>
        <v>#REF!</v>
      </c>
      <c r="C623" s="82" t="e">
        <f>'Лист1 - Tаблица 1 - Tаблица 1'!#REF!</f>
        <v>#REF!</v>
      </c>
      <c r="D623" s="72">
        <v>4</v>
      </c>
      <c r="E623" s="72">
        <v>100000</v>
      </c>
      <c r="F623" s="77" t="e">
        <f>'Лист1 - Tаблица 1 - Tаблица 1'!#REF!</f>
        <v>#REF!</v>
      </c>
      <c r="G623" s="78"/>
      <c r="H623" s="78"/>
      <c r="I623" s="78"/>
      <c r="J623" s="78"/>
      <c r="K623" s="79"/>
    </row>
    <row r="624" spans="1:11" ht="19.5" customHeight="1">
      <c r="A624" s="71" t="e">
        <f>'Лист1 - Tаблица 1 - Tаблица 1'!#REF!</f>
        <v>#REF!</v>
      </c>
      <c r="B624" s="77" t="e">
        <f>'Лист1 - Tаблица 1 - Tаблица 1'!#REF!</f>
        <v>#REF!</v>
      </c>
      <c r="C624" s="82" t="e">
        <f>'Лист1 - Tаблица 1 - Tаблица 1'!#REF!</f>
        <v>#REF!</v>
      </c>
      <c r="D624" s="72">
        <v>4</v>
      </c>
      <c r="E624" s="72">
        <v>1000000</v>
      </c>
      <c r="F624" s="77" t="e">
        <f>'Лист1 - Tаблица 1 - Tаблица 1'!#REF!</f>
        <v>#REF!</v>
      </c>
      <c r="G624" s="78"/>
      <c r="H624" s="78"/>
      <c r="I624" s="78"/>
      <c r="J624" s="78"/>
      <c r="K624" s="79"/>
    </row>
    <row r="625" spans="1:11" ht="19.5" customHeight="1">
      <c r="A625" s="71" t="e">
        <f>'Лист1 - Tаблица 1 - Tаблица 1'!#REF!</f>
        <v>#REF!</v>
      </c>
      <c r="B625" s="77" t="e">
        <f>'Лист1 - Tаблица 1 - Tаблица 1'!#REF!</f>
        <v>#REF!</v>
      </c>
      <c r="C625" s="82" t="e">
        <f>'Лист1 - Tаблица 1 - Tаблица 1'!#REF!</f>
        <v>#REF!</v>
      </c>
      <c r="D625" s="63">
        <v>1</v>
      </c>
      <c r="E625" s="72">
        <f>'Лист1 - Tаблица 1 - Tаблица 1'!$E$4</f>
        <v>10000</v>
      </c>
      <c r="F625" s="77" t="e">
        <f>'Лист1 - Tаблица 1 - Tаблица 1'!#REF!</f>
        <v>#REF!</v>
      </c>
      <c r="G625" s="78"/>
      <c r="H625" s="78"/>
      <c r="I625" s="78"/>
      <c r="J625" s="78"/>
      <c r="K625" s="79"/>
    </row>
    <row r="626" spans="1:11" ht="19.5" customHeight="1">
      <c r="A626" s="71" t="e">
        <f>'Лист1 - Tаблица 1 - Tаблица 1'!#REF!</f>
        <v>#REF!</v>
      </c>
      <c r="B626" s="77" t="e">
        <f>'Лист1 - Tаблица 1 - Tаблица 1'!#REF!</f>
        <v>#REF!</v>
      </c>
      <c r="C626" s="82" t="e">
        <f>'Лист1 - Tаблица 1 - Tаблица 1'!#REF!</f>
        <v>#REF!</v>
      </c>
      <c r="D626" s="66">
        <v>1</v>
      </c>
      <c r="E626" s="72">
        <f>'Лист1 - Tаблица 1 - Tаблица 1'!$I$4</f>
        <v>20000</v>
      </c>
      <c r="F626" s="77" t="e">
        <f>'Лист1 - Tаблица 1 - Tаблица 1'!#REF!</f>
        <v>#REF!</v>
      </c>
      <c r="G626" s="78"/>
      <c r="H626" s="78"/>
      <c r="I626" s="78"/>
      <c r="J626" s="78"/>
      <c r="K626" s="79"/>
    </row>
    <row r="627" spans="1:11" ht="19.5" customHeight="1">
      <c r="A627" s="71" t="e">
        <f>'Лист1 - Tаблица 1 - Tаблица 1'!#REF!</f>
        <v>#REF!</v>
      </c>
      <c r="B627" s="77" t="e">
        <f>'Лист1 - Tаблица 1 - Tаблица 1'!#REF!</f>
        <v>#REF!</v>
      </c>
      <c r="C627" s="82" t="e">
        <f>'Лист1 - Tаблица 1 - Tаблица 1'!#REF!</f>
        <v>#REF!</v>
      </c>
      <c r="D627" s="66">
        <v>1</v>
      </c>
      <c r="E627" s="72">
        <f>'Лист1 - Tаблица 1 - Tаблица 1'!$M$4</f>
        <v>30000</v>
      </c>
      <c r="F627" s="77" t="e">
        <f>'Лист1 - Tаблица 1 - Tаблица 1'!#REF!</f>
        <v>#REF!</v>
      </c>
      <c r="G627" s="78"/>
      <c r="H627" s="78"/>
      <c r="I627" s="78"/>
      <c r="J627" s="78"/>
      <c r="K627" s="79"/>
    </row>
    <row r="628" spans="1:11" ht="19.5" customHeight="1">
      <c r="A628" s="71" t="e">
        <f>'Лист1 - Tаблица 1 - Tаблица 1'!#REF!</f>
        <v>#REF!</v>
      </c>
      <c r="B628" s="77" t="e">
        <f>'Лист1 - Tаблица 1 - Tаблица 1'!#REF!</f>
        <v>#REF!</v>
      </c>
      <c r="C628" s="82" t="e">
        <f>'Лист1 - Tаблица 1 - Tаблица 1'!#REF!</f>
        <v>#REF!</v>
      </c>
      <c r="D628" s="66">
        <v>1</v>
      </c>
      <c r="E628" s="72">
        <f>'Лист1 - Tаблица 1 - Tаблица 1'!$Q$4</f>
        <v>50000</v>
      </c>
      <c r="F628" s="77" t="e">
        <f>'Лист1 - Tаблица 1 - Tаблица 1'!#REF!</f>
        <v>#REF!</v>
      </c>
      <c r="G628" s="78"/>
      <c r="H628" s="78"/>
      <c r="I628" s="78"/>
      <c r="J628" s="78"/>
      <c r="K628" s="79"/>
    </row>
    <row r="629" spans="1:11" ht="19.5" customHeight="1">
      <c r="A629" s="71" t="e">
        <f>'Лист1 - Tаблица 1 - Tаблица 1'!#REF!</f>
        <v>#REF!</v>
      </c>
      <c r="B629" s="77" t="e">
        <f>'Лист1 - Tаблица 1 - Tаблица 1'!#REF!</f>
        <v>#REF!</v>
      </c>
      <c r="C629" s="82" t="e">
        <f>'Лист1 - Tаблица 1 - Tаблица 1'!#REF!</f>
        <v>#REF!</v>
      </c>
      <c r="D629" s="66">
        <v>1</v>
      </c>
      <c r="E629" s="72">
        <v>100000</v>
      </c>
      <c r="F629" s="77" t="e">
        <f>'Лист1 - Tаблица 1 - Tаблица 1'!#REF!</f>
        <v>#REF!</v>
      </c>
      <c r="G629" s="78"/>
      <c r="H629" s="78"/>
      <c r="I629" s="78"/>
      <c r="J629" s="78"/>
      <c r="K629" s="79"/>
    </row>
    <row r="630" spans="1:11" ht="19.5" customHeight="1">
      <c r="A630" s="71" t="e">
        <f>'Лист1 - Tаблица 1 - Tаблица 1'!#REF!</f>
        <v>#REF!</v>
      </c>
      <c r="B630" s="77" t="e">
        <f>'Лист1 - Tаблица 1 - Tаблица 1'!#REF!</f>
        <v>#REF!</v>
      </c>
      <c r="C630" s="82" t="e">
        <f>'Лист1 - Tаблица 1 - Tаблица 1'!#REF!</f>
        <v>#REF!</v>
      </c>
      <c r="D630" s="69">
        <v>1</v>
      </c>
      <c r="E630" s="72">
        <v>1000000</v>
      </c>
      <c r="F630" s="77" t="e">
        <f>'Лист1 - Tаблица 1 - Tаблица 1'!#REF!</f>
        <v>#REF!</v>
      </c>
      <c r="G630" s="78"/>
      <c r="H630" s="78"/>
      <c r="I630" s="78"/>
      <c r="J630" s="78"/>
      <c r="K630" s="79"/>
    </row>
    <row r="631" spans="1:11" ht="19.5" customHeight="1">
      <c r="A631" s="71" t="e">
        <f>'Лист1 - Tаблица 1 - Tаблица 1'!#REF!</f>
        <v>#REF!</v>
      </c>
      <c r="B631" s="77" t="e">
        <f>'Лист1 - Tаблица 1 - Tаблица 1'!#REF!</f>
        <v>#REF!</v>
      </c>
      <c r="C631" s="82" t="e">
        <f>'Лист1 - Tаблица 1 - Tаблица 1'!#REF!</f>
        <v>#REF!</v>
      </c>
      <c r="D631" s="72">
        <v>2</v>
      </c>
      <c r="E631" s="72">
        <f>'Лист1 - Tаблица 1 - Tаблица 1'!$E$4</f>
        <v>10000</v>
      </c>
      <c r="F631" s="77" t="e">
        <f>'Лист1 - Tаблица 1 - Tаблица 1'!#REF!</f>
        <v>#REF!</v>
      </c>
      <c r="G631" s="78"/>
      <c r="H631" s="78"/>
      <c r="I631" s="78"/>
      <c r="J631" s="78"/>
      <c r="K631" s="79"/>
    </row>
    <row r="632" spans="1:11" ht="19.5" customHeight="1">
      <c r="A632" s="71" t="e">
        <f>'Лист1 - Tаблица 1 - Tаблица 1'!#REF!</f>
        <v>#REF!</v>
      </c>
      <c r="B632" s="77" t="e">
        <f>'Лист1 - Tаблица 1 - Tаблица 1'!#REF!</f>
        <v>#REF!</v>
      </c>
      <c r="C632" s="82" t="e">
        <f>'Лист1 - Tаблица 1 - Tаблица 1'!#REF!</f>
        <v>#REF!</v>
      </c>
      <c r="D632" s="72">
        <v>2</v>
      </c>
      <c r="E632" s="72">
        <f>'Лист1 - Tаблица 1 - Tаблица 1'!$I$4</f>
        <v>20000</v>
      </c>
      <c r="F632" s="77" t="e">
        <f>'Лист1 - Tаблица 1 - Tаблица 1'!#REF!</f>
        <v>#REF!</v>
      </c>
      <c r="G632" s="78"/>
      <c r="H632" s="78"/>
      <c r="I632" s="78"/>
      <c r="J632" s="78"/>
      <c r="K632" s="79"/>
    </row>
    <row r="633" spans="1:11" ht="19.5" customHeight="1">
      <c r="A633" s="71" t="e">
        <f>'Лист1 - Tаблица 1 - Tаблица 1'!#REF!</f>
        <v>#REF!</v>
      </c>
      <c r="B633" s="77" t="e">
        <f>'Лист1 - Tаблица 1 - Tаблица 1'!#REF!</f>
        <v>#REF!</v>
      </c>
      <c r="C633" s="82" t="e">
        <f>'Лист1 - Tаблица 1 - Tаблица 1'!#REF!</f>
        <v>#REF!</v>
      </c>
      <c r="D633" s="72">
        <v>2</v>
      </c>
      <c r="E633" s="72">
        <f>'Лист1 - Tаблица 1 - Tаблица 1'!$M$4</f>
        <v>30000</v>
      </c>
      <c r="F633" s="77" t="e">
        <f>'Лист1 - Tаблица 1 - Tаблица 1'!#REF!</f>
        <v>#REF!</v>
      </c>
      <c r="G633" s="78"/>
      <c r="H633" s="78"/>
      <c r="I633" s="78"/>
      <c r="J633" s="78"/>
      <c r="K633" s="79"/>
    </row>
    <row r="634" spans="1:11" ht="19.5" customHeight="1">
      <c r="A634" s="71" t="e">
        <f>'Лист1 - Tаблица 1 - Tаблица 1'!#REF!</f>
        <v>#REF!</v>
      </c>
      <c r="B634" s="77" t="e">
        <f>'Лист1 - Tаблица 1 - Tаблица 1'!#REF!</f>
        <v>#REF!</v>
      </c>
      <c r="C634" s="82" t="e">
        <f>'Лист1 - Tаблица 1 - Tаблица 1'!#REF!</f>
        <v>#REF!</v>
      </c>
      <c r="D634" s="72">
        <v>2</v>
      </c>
      <c r="E634" s="72">
        <f>'Лист1 - Tаблица 1 - Tаблица 1'!$Q$4</f>
        <v>50000</v>
      </c>
      <c r="F634" s="77" t="e">
        <f>'Лист1 - Tаблица 1 - Tаблица 1'!#REF!</f>
        <v>#REF!</v>
      </c>
      <c r="G634" s="78"/>
      <c r="H634" s="78"/>
      <c r="I634" s="78"/>
      <c r="J634" s="78"/>
      <c r="K634" s="79"/>
    </row>
    <row r="635" spans="1:11" ht="19.5" customHeight="1">
      <c r="A635" s="71" t="e">
        <f>'Лист1 - Tаблица 1 - Tаблица 1'!#REF!</f>
        <v>#REF!</v>
      </c>
      <c r="B635" s="77" t="e">
        <f>'Лист1 - Tаблица 1 - Tаблица 1'!#REF!</f>
        <v>#REF!</v>
      </c>
      <c r="C635" s="82" t="e">
        <f>'Лист1 - Tаблица 1 - Tаблица 1'!#REF!</f>
        <v>#REF!</v>
      </c>
      <c r="D635" s="72">
        <v>2</v>
      </c>
      <c r="E635" s="72">
        <v>100000</v>
      </c>
      <c r="F635" s="77" t="e">
        <f>'Лист1 - Tаблица 1 - Tаблица 1'!#REF!</f>
        <v>#REF!</v>
      </c>
      <c r="G635" s="78"/>
      <c r="H635" s="78"/>
      <c r="I635" s="78"/>
      <c r="J635" s="78"/>
      <c r="K635" s="79"/>
    </row>
    <row r="636" spans="1:11" ht="19.5" customHeight="1">
      <c r="A636" s="71" t="e">
        <f>'Лист1 - Tаблица 1 - Tаблица 1'!#REF!</f>
        <v>#REF!</v>
      </c>
      <c r="B636" s="77" t="e">
        <f>'Лист1 - Tаблица 1 - Tаблица 1'!#REF!</f>
        <v>#REF!</v>
      </c>
      <c r="C636" s="82" t="e">
        <f>'Лист1 - Tаблица 1 - Tаблица 1'!#REF!</f>
        <v>#REF!</v>
      </c>
      <c r="D636" s="72">
        <v>2</v>
      </c>
      <c r="E636" s="72">
        <v>1000000</v>
      </c>
      <c r="F636" s="77" t="e">
        <f>'Лист1 - Tаблица 1 - Tаблица 1'!#REF!</f>
        <v>#REF!</v>
      </c>
      <c r="G636" s="78"/>
      <c r="H636" s="78"/>
      <c r="I636" s="78"/>
      <c r="J636" s="78"/>
      <c r="K636" s="79"/>
    </row>
    <row r="637" spans="1:11" ht="19.5" customHeight="1">
      <c r="A637" s="71" t="e">
        <f>'Лист1 - Tаблица 1 - Tаблица 1'!#REF!</f>
        <v>#REF!</v>
      </c>
      <c r="B637" s="77" t="e">
        <f>'Лист1 - Tаблица 1 - Tаблица 1'!#REF!</f>
        <v>#REF!</v>
      </c>
      <c r="C637" s="82" t="e">
        <f>'Лист1 - Tаблица 1 - Tаблица 1'!#REF!</f>
        <v>#REF!</v>
      </c>
      <c r="D637" s="72">
        <v>3</v>
      </c>
      <c r="E637" s="72">
        <f>'Лист1 - Tаблица 1 - Tаблица 1'!$E$4</f>
        <v>10000</v>
      </c>
      <c r="F637" s="77" t="e">
        <f>'Лист1 - Tаблица 1 - Tаблица 1'!#REF!</f>
        <v>#REF!</v>
      </c>
      <c r="G637" s="78"/>
      <c r="H637" s="78"/>
      <c r="I637" s="78"/>
      <c r="J637" s="78"/>
      <c r="K637" s="79"/>
    </row>
    <row r="638" spans="1:11" ht="19.5" customHeight="1">
      <c r="A638" s="71" t="e">
        <f>'Лист1 - Tаблица 1 - Tаблица 1'!#REF!</f>
        <v>#REF!</v>
      </c>
      <c r="B638" s="77" t="e">
        <f>'Лист1 - Tаблица 1 - Tаблица 1'!#REF!</f>
        <v>#REF!</v>
      </c>
      <c r="C638" s="82" t="e">
        <f>'Лист1 - Tаблица 1 - Tаблица 1'!#REF!</f>
        <v>#REF!</v>
      </c>
      <c r="D638" s="72">
        <v>3</v>
      </c>
      <c r="E638" s="72">
        <f>'Лист1 - Tаблица 1 - Tаблица 1'!$I$4</f>
        <v>20000</v>
      </c>
      <c r="F638" s="77" t="e">
        <f>'Лист1 - Tаблица 1 - Tаблица 1'!#REF!</f>
        <v>#REF!</v>
      </c>
      <c r="G638" s="78"/>
      <c r="H638" s="78"/>
      <c r="I638" s="78"/>
      <c r="J638" s="78"/>
      <c r="K638" s="79"/>
    </row>
    <row r="639" spans="1:11" ht="19.5" customHeight="1">
      <c r="A639" s="71" t="e">
        <f>'Лист1 - Tаблица 1 - Tаблица 1'!#REF!</f>
        <v>#REF!</v>
      </c>
      <c r="B639" s="77" t="e">
        <f>'Лист1 - Tаблица 1 - Tаблица 1'!#REF!</f>
        <v>#REF!</v>
      </c>
      <c r="C639" s="82" t="e">
        <f>'Лист1 - Tаблица 1 - Tаблица 1'!#REF!</f>
        <v>#REF!</v>
      </c>
      <c r="D639" s="72">
        <v>3</v>
      </c>
      <c r="E639" s="72">
        <f>'Лист1 - Tаблица 1 - Tаблица 1'!$M$4</f>
        <v>30000</v>
      </c>
      <c r="F639" s="77" t="e">
        <f>'Лист1 - Tаблица 1 - Tаблица 1'!#REF!</f>
        <v>#REF!</v>
      </c>
      <c r="G639" s="78"/>
      <c r="H639" s="78"/>
      <c r="I639" s="78"/>
      <c r="J639" s="78"/>
      <c r="K639" s="79"/>
    </row>
    <row r="640" spans="1:11" ht="19.5" customHeight="1">
      <c r="A640" s="71" t="e">
        <f>'Лист1 - Tаблица 1 - Tаблица 1'!#REF!</f>
        <v>#REF!</v>
      </c>
      <c r="B640" s="77" t="e">
        <f>'Лист1 - Tаблица 1 - Tаблица 1'!#REF!</f>
        <v>#REF!</v>
      </c>
      <c r="C640" s="82" t="e">
        <f>'Лист1 - Tаблица 1 - Tаблица 1'!#REF!</f>
        <v>#REF!</v>
      </c>
      <c r="D640" s="72">
        <v>3</v>
      </c>
      <c r="E640" s="72">
        <f>'Лист1 - Tаблица 1 - Tаблица 1'!$Q$4</f>
        <v>50000</v>
      </c>
      <c r="F640" s="77" t="e">
        <f>'Лист1 - Tаблица 1 - Tаблица 1'!#REF!</f>
        <v>#REF!</v>
      </c>
      <c r="G640" s="78"/>
      <c r="H640" s="78"/>
      <c r="I640" s="78"/>
      <c r="J640" s="78"/>
      <c r="K640" s="79"/>
    </row>
    <row r="641" spans="1:11" ht="19.5" customHeight="1">
      <c r="A641" s="71" t="e">
        <f>'Лист1 - Tаблица 1 - Tаблица 1'!#REF!</f>
        <v>#REF!</v>
      </c>
      <c r="B641" s="77" t="e">
        <f>'Лист1 - Tаблица 1 - Tаблица 1'!#REF!</f>
        <v>#REF!</v>
      </c>
      <c r="C641" s="82" t="e">
        <f>'Лист1 - Tаблица 1 - Tаблица 1'!#REF!</f>
        <v>#REF!</v>
      </c>
      <c r="D641" s="72">
        <v>3</v>
      </c>
      <c r="E641" s="72">
        <v>100000</v>
      </c>
      <c r="F641" s="77" t="e">
        <f>'Лист1 - Tаблица 1 - Tаблица 1'!#REF!</f>
        <v>#REF!</v>
      </c>
      <c r="G641" s="78"/>
      <c r="H641" s="78"/>
      <c r="I641" s="78"/>
      <c r="J641" s="78"/>
      <c r="K641" s="79"/>
    </row>
    <row r="642" spans="1:11" ht="19.5" customHeight="1">
      <c r="A642" s="71" t="e">
        <f>'Лист1 - Tаблица 1 - Tаблица 1'!#REF!</f>
        <v>#REF!</v>
      </c>
      <c r="B642" s="77" t="e">
        <f>'Лист1 - Tаблица 1 - Tаблица 1'!#REF!</f>
        <v>#REF!</v>
      </c>
      <c r="C642" s="82" t="e">
        <f>'Лист1 - Tаблица 1 - Tаблица 1'!#REF!</f>
        <v>#REF!</v>
      </c>
      <c r="D642" s="72">
        <v>3</v>
      </c>
      <c r="E642" s="72">
        <v>1000000</v>
      </c>
      <c r="F642" s="77" t="e">
        <f>'Лист1 - Tаблица 1 - Tаблица 1'!#REF!</f>
        <v>#REF!</v>
      </c>
      <c r="G642" s="78"/>
      <c r="H642" s="78"/>
      <c r="I642" s="78"/>
      <c r="J642" s="78"/>
      <c r="K642" s="79"/>
    </row>
    <row r="643" spans="1:11" ht="19.5" customHeight="1">
      <c r="A643" s="71" t="e">
        <f>'Лист1 - Tаблица 1 - Tаблица 1'!#REF!</f>
        <v>#REF!</v>
      </c>
      <c r="B643" s="77" t="e">
        <f>'Лист1 - Tаблица 1 - Tаблица 1'!#REF!</f>
        <v>#REF!</v>
      </c>
      <c r="C643" s="82" t="e">
        <f>'Лист1 - Tаблица 1 - Tаблица 1'!#REF!</f>
        <v>#REF!</v>
      </c>
      <c r="D643" s="72">
        <v>4</v>
      </c>
      <c r="E643" s="72">
        <f>'Лист1 - Tаблица 1 - Tаблица 1'!$E$4</f>
        <v>10000</v>
      </c>
      <c r="F643" s="77" t="e">
        <f>'Лист1 - Tаблица 1 - Tаблица 1'!#REF!</f>
        <v>#REF!</v>
      </c>
      <c r="G643" s="78"/>
      <c r="H643" s="78"/>
      <c r="I643" s="78"/>
      <c r="J643" s="78"/>
      <c r="K643" s="79"/>
    </row>
    <row r="644" spans="1:11" ht="19.5" customHeight="1">
      <c r="A644" s="71" t="e">
        <f>'Лист1 - Tаблица 1 - Tаблица 1'!#REF!</f>
        <v>#REF!</v>
      </c>
      <c r="B644" s="77" t="e">
        <f>'Лист1 - Tаблица 1 - Tаблица 1'!#REF!</f>
        <v>#REF!</v>
      </c>
      <c r="C644" s="82" t="e">
        <f>'Лист1 - Tаблица 1 - Tаблица 1'!#REF!</f>
        <v>#REF!</v>
      </c>
      <c r="D644" s="72">
        <v>4</v>
      </c>
      <c r="E644" s="72">
        <f>'Лист1 - Tаблица 1 - Tаблица 1'!$I$4</f>
        <v>20000</v>
      </c>
      <c r="F644" s="77" t="e">
        <f>'Лист1 - Tаблица 1 - Tаблица 1'!#REF!</f>
        <v>#REF!</v>
      </c>
      <c r="G644" s="78"/>
      <c r="H644" s="78"/>
      <c r="I644" s="78"/>
      <c r="J644" s="78"/>
      <c r="K644" s="79"/>
    </row>
    <row r="645" spans="1:11" ht="19.5" customHeight="1">
      <c r="A645" s="71" t="e">
        <f>'Лист1 - Tаблица 1 - Tаблица 1'!#REF!</f>
        <v>#REF!</v>
      </c>
      <c r="B645" s="77" t="e">
        <f>'Лист1 - Tаблица 1 - Tаблица 1'!#REF!</f>
        <v>#REF!</v>
      </c>
      <c r="C645" s="82" t="e">
        <f>'Лист1 - Tаблица 1 - Tаблица 1'!#REF!</f>
        <v>#REF!</v>
      </c>
      <c r="D645" s="72">
        <v>4</v>
      </c>
      <c r="E645" s="72">
        <f>'Лист1 - Tаблица 1 - Tаблица 1'!$M$4</f>
        <v>30000</v>
      </c>
      <c r="F645" s="77" t="e">
        <f>'Лист1 - Tаблица 1 - Tаблица 1'!#REF!</f>
        <v>#REF!</v>
      </c>
      <c r="G645" s="78"/>
      <c r="H645" s="78"/>
      <c r="I645" s="78"/>
      <c r="J645" s="78"/>
      <c r="K645" s="79"/>
    </row>
    <row r="646" spans="1:11" ht="19.5" customHeight="1">
      <c r="A646" s="71" t="e">
        <f>'Лист1 - Tаблица 1 - Tаблица 1'!#REF!</f>
        <v>#REF!</v>
      </c>
      <c r="B646" s="77" t="e">
        <f>'Лист1 - Tаблица 1 - Tаблица 1'!#REF!</f>
        <v>#REF!</v>
      </c>
      <c r="C646" s="82" t="e">
        <f>'Лист1 - Tаблица 1 - Tаблица 1'!#REF!</f>
        <v>#REF!</v>
      </c>
      <c r="D646" s="72">
        <v>4</v>
      </c>
      <c r="E646" s="72">
        <f>'Лист1 - Tаблица 1 - Tаблица 1'!$Q$4</f>
        <v>50000</v>
      </c>
      <c r="F646" s="77" t="e">
        <f>'Лист1 - Tаблица 1 - Tаблица 1'!#REF!</f>
        <v>#REF!</v>
      </c>
      <c r="G646" s="78"/>
      <c r="H646" s="78"/>
      <c r="I646" s="78"/>
      <c r="J646" s="78"/>
      <c r="K646" s="79"/>
    </row>
    <row r="647" spans="1:11" ht="19.5" customHeight="1">
      <c r="A647" s="71" t="e">
        <f>'Лист1 - Tаблица 1 - Tаблица 1'!#REF!</f>
        <v>#REF!</v>
      </c>
      <c r="B647" s="77" t="e">
        <f>'Лист1 - Tаблица 1 - Tаблица 1'!#REF!</f>
        <v>#REF!</v>
      </c>
      <c r="C647" s="82" t="e">
        <f>'Лист1 - Tаблица 1 - Tаблица 1'!#REF!</f>
        <v>#REF!</v>
      </c>
      <c r="D647" s="72">
        <v>4</v>
      </c>
      <c r="E647" s="72">
        <v>100000</v>
      </c>
      <c r="F647" s="77" t="e">
        <f>'Лист1 - Tаблица 1 - Tаблица 1'!#REF!</f>
        <v>#REF!</v>
      </c>
      <c r="G647" s="78"/>
      <c r="H647" s="78"/>
      <c r="I647" s="78"/>
      <c r="J647" s="78"/>
      <c r="K647" s="79"/>
    </row>
    <row r="648" spans="1:11" ht="19.5" customHeight="1">
      <c r="A648" s="71" t="e">
        <f>'Лист1 - Tаблица 1 - Tаблица 1'!#REF!</f>
        <v>#REF!</v>
      </c>
      <c r="B648" s="77" t="e">
        <f>'Лист1 - Tаблица 1 - Tаблица 1'!#REF!</f>
        <v>#REF!</v>
      </c>
      <c r="C648" s="82" t="e">
        <f>'Лист1 - Tаблица 1 - Tаблица 1'!#REF!</f>
        <v>#REF!</v>
      </c>
      <c r="D648" s="72">
        <v>4</v>
      </c>
      <c r="E648" s="72">
        <v>1000000</v>
      </c>
      <c r="F648" s="77" t="e">
        <f>'Лист1 - Tаблица 1 - Tаблица 1'!#REF!</f>
        <v>#REF!</v>
      </c>
      <c r="G648" s="78"/>
      <c r="H648" s="78"/>
      <c r="I648" s="78"/>
      <c r="J648" s="78"/>
      <c r="K648" s="79"/>
    </row>
    <row r="649" spans="1:11" ht="19.5" customHeight="1">
      <c r="A649" s="71" t="e">
        <f>'Лист1 - Tаблица 1 - Tаблица 1'!#REF!</f>
        <v>#REF!</v>
      </c>
      <c r="B649" s="77" t="e">
        <f>'Лист1 - Tаблица 1 - Tаблица 1'!#REF!</f>
        <v>#REF!</v>
      </c>
      <c r="C649" s="82">
        <f>'Лист1 - Tаблица 1 - Tаблица 1'!$D$28</f>
        <v>35</v>
      </c>
      <c r="D649" s="63">
        <v>1</v>
      </c>
      <c r="E649" s="72">
        <f>'Лист1 - Tаблица 1 - Tаблица 1'!$E$4</f>
        <v>10000</v>
      </c>
      <c r="F649" s="77">
        <f>'Лист1 - Tаблица 1 - Tаблица 1'!E28</f>
        <v>3.7821875</v>
      </c>
      <c r="G649" s="78"/>
      <c r="H649" s="78"/>
      <c r="I649" s="78"/>
      <c r="J649" s="78"/>
      <c r="K649" s="79"/>
    </row>
    <row r="650" spans="1:11" ht="19.5" customHeight="1">
      <c r="A650" s="71" t="e">
        <f>'Лист1 - Tаблица 1 - Tаблица 1'!#REF!</f>
        <v>#REF!</v>
      </c>
      <c r="B650" s="77" t="e">
        <f>'Лист1 - Tаблица 1 - Tаблица 1'!#REF!</f>
        <v>#REF!</v>
      </c>
      <c r="C650" s="82">
        <f>'Лист1 - Tаблица 1 - Tаблица 1'!$D$28</f>
        <v>35</v>
      </c>
      <c r="D650" s="66">
        <v>1</v>
      </c>
      <c r="E650" s="72">
        <f>'Лист1 - Tаблица 1 - Tаблица 1'!$I$4</f>
        <v>20000</v>
      </c>
      <c r="F650" s="77">
        <f>'Лист1 - Tаблица 1 - Tаблица 1'!I28</f>
        <v>3.6309</v>
      </c>
      <c r="G650" s="78"/>
      <c r="H650" s="78"/>
      <c r="I650" s="78"/>
      <c r="J650" s="78"/>
      <c r="K650" s="79"/>
    </row>
    <row r="651" spans="1:11" ht="19.5" customHeight="1">
      <c r="A651" s="71" t="e">
        <f>'Лист1 - Tаблица 1 - Tаблица 1'!#REF!</f>
        <v>#REF!</v>
      </c>
      <c r="B651" s="77" t="e">
        <f>'Лист1 - Tаблица 1 - Tаблица 1'!#REF!</f>
        <v>#REF!</v>
      </c>
      <c r="C651" s="82">
        <f>'Лист1 - Tаблица 1 - Tаблица 1'!$D$28</f>
        <v>35</v>
      </c>
      <c r="D651" s="66">
        <v>1</v>
      </c>
      <c r="E651" s="72">
        <f>'Лист1 - Tаблица 1 - Tаблица 1'!$M$4</f>
        <v>30000</v>
      </c>
      <c r="F651" s="77">
        <f>'Лист1 - Tаблица 1 - Tаблица 1'!M28</f>
        <v>3.328325</v>
      </c>
      <c r="G651" s="78"/>
      <c r="H651" s="78"/>
      <c r="I651" s="78"/>
      <c r="J651" s="78"/>
      <c r="K651" s="79"/>
    </row>
    <row r="652" spans="1:11" ht="19.5" customHeight="1">
      <c r="A652" s="71" t="e">
        <f>'Лист1 - Tаблица 1 - Tаблица 1'!#REF!</f>
        <v>#REF!</v>
      </c>
      <c r="B652" s="77" t="e">
        <f>'Лист1 - Tаблица 1 - Tаблица 1'!#REF!</f>
        <v>#REF!</v>
      </c>
      <c r="C652" s="82">
        <f>'Лист1 - Tаблица 1 - Tаблица 1'!$D$28</f>
        <v>35</v>
      </c>
      <c r="D652" s="66">
        <v>1</v>
      </c>
      <c r="E652" s="72">
        <f>'Лист1 - Tаблица 1 - Tаблица 1'!$Q$4</f>
        <v>50000</v>
      </c>
      <c r="F652" s="77">
        <f>'Лист1 - Tаблица 1 - Tаблица 1'!Q28</f>
        <v>3.1770375000000004</v>
      </c>
      <c r="G652" s="78"/>
      <c r="H652" s="78"/>
      <c r="I652" s="78"/>
      <c r="J652" s="78"/>
      <c r="K652" s="79"/>
    </row>
    <row r="653" spans="1:11" ht="19.5" customHeight="1">
      <c r="A653" s="71" t="e">
        <f>'Лист1 - Tаблица 1 - Tаблица 1'!#REF!</f>
        <v>#REF!</v>
      </c>
      <c r="B653" s="77" t="e">
        <f>'Лист1 - Tаблица 1 - Tаблица 1'!#REF!</f>
        <v>#REF!</v>
      </c>
      <c r="C653" s="82">
        <f>'Лист1 - Tаблица 1 - Tаблица 1'!$D$28</f>
        <v>35</v>
      </c>
      <c r="D653" s="66">
        <v>1</v>
      </c>
      <c r="E653" s="72">
        <v>100000</v>
      </c>
      <c r="F653" s="77">
        <f>'Лист1 - Tаблица 1 - Tаблица 1'!U28</f>
        <v>2.8744625000000004</v>
      </c>
      <c r="G653" s="78"/>
      <c r="H653" s="78"/>
      <c r="I653" s="78"/>
      <c r="J653" s="78"/>
      <c r="K653" s="79"/>
    </row>
    <row r="654" spans="1:11" ht="19.5" customHeight="1">
      <c r="A654" s="71" t="e">
        <f>'Лист1 - Tаблица 1 - Tаблица 1'!#REF!</f>
        <v>#REF!</v>
      </c>
      <c r="B654" s="77" t="e">
        <f>'Лист1 - Tаблица 1 - Tаблица 1'!#REF!</f>
        <v>#REF!</v>
      </c>
      <c r="C654" s="82">
        <f>'Лист1 - Tаблица 1 - Tаблица 1'!$D$28</f>
        <v>35</v>
      </c>
      <c r="D654" s="69">
        <v>1</v>
      </c>
      <c r="E654" s="72">
        <v>1000000</v>
      </c>
      <c r="F654" s="77">
        <f>'Лист1 - Tаблица 1 - Tаблица 1'!U28</f>
        <v>2.8744625000000004</v>
      </c>
      <c r="G654" s="78"/>
      <c r="H654" s="78"/>
      <c r="I654" s="78"/>
      <c r="J654" s="78"/>
      <c r="K654" s="79"/>
    </row>
    <row r="655" spans="1:11" ht="19.5" customHeight="1">
      <c r="A655" s="71" t="e">
        <f>'Лист1 - Tаблица 1 - Tаблица 1'!#REF!</f>
        <v>#REF!</v>
      </c>
      <c r="B655" s="77" t="e">
        <f>'Лист1 - Tаблица 1 - Tаблица 1'!#REF!</f>
        <v>#REF!</v>
      </c>
      <c r="C655" s="82">
        <f>'Лист1 - Tаблица 1 - Tаблица 1'!$D$28</f>
        <v>35</v>
      </c>
      <c r="D655" s="72">
        <v>2</v>
      </c>
      <c r="E655" s="72">
        <f>'Лист1 - Tаблица 1 - Tаблица 1'!$E$4</f>
        <v>10000</v>
      </c>
      <c r="F655" s="77">
        <f>'Лист1 - Tаблица 1 - Tаблица 1'!F28</f>
        <v>4.0847625</v>
      </c>
      <c r="G655" s="78"/>
      <c r="H655" s="78"/>
      <c r="I655" s="78"/>
      <c r="J655" s="78"/>
      <c r="K655" s="79"/>
    </row>
    <row r="656" spans="1:11" ht="19.5" customHeight="1">
      <c r="A656" s="71" t="e">
        <f>'Лист1 - Tаблица 1 - Tаблица 1'!#REF!</f>
        <v>#REF!</v>
      </c>
      <c r="B656" s="77" t="e">
        <f>'Лист1 - Tаблица 1 - Tаблица 1'!#REF!</f>
        <v>#REF!</v>
      </c>
      <c r="C656" s="82">
        <f>'Лист1 - Tаблица 1 - Tаблица 1'!$D$28</f>
        <v>35</v>
      </c>
      <c r="D656" s="72">
        <v>2</v>
      </c>
      <c r="E656" s="72">
        <f>'Лист1 - Tаблица 1 - Tаблица 1'!$I$4</f>
        <v>20000</v>
      </c>
      <c r="F656" s="77">
        <f>'Лист1 - Tаблица 1 - Tаблица 1'!J28</f>
        <v>3.921372</v>
      </c>
      <c r="G656" s="78"/>
      <c r="H656" s="78"/>
      <c r="I656" s="78"/>
      <c r="J656" s="78"/>
      <c r="K656" s="79"/>
    </row>
    <row r="657" spans="1:11" ht="19.5" customHeight="1">
      <c r="A657" s="71" t="e">
        <f>'Лист1 - Tаблица 1 - Tаблица 1'!#REF!</f>
        <v>#REF!</v>
      </c>
      <c r="B657" s="77" t="e">
        <f>'Лист1 - Tаблица 1 - Tаблица 1'!#REF!</f>
        <v>#REF!</v>
      </c>
      <c r="C657" s="82">
        <f>'Лист1 - Tаблица 1 - Tаблица 1'!$D$28</f>
        <v>35</v>
      </c>
      <c r="D657" s="72">
        <v>2</v>
      </c>
      <c r="E657" s="72">
        <f>'Лист1 - Tаблица 1 - Tаблица 1'!$M$4</f>
        <v>30000</v>
      </c>
      <c r="F657" s="77">
        <f>'Лист1 - Tаблица 1 - Tаблица 1'!N28</f>
        <v>3.594591</v>
      </c>
      <c r="G657" s="78"/>
      <c r="H657" s="78"/>
      <c r="I657" s="78"/>
      <c r="J657" s="78"/>
      <c r="K657" s="79"/>
    </row>
    <row r="658" spans="1:11" ht="19.5" customHeight="1">
      <c r="A658" s="71" t="e">
        <f>'Лист1 - Tаблица 1 - Tаблица 1'!#REF!</f>
        <v>#REF!</v>
      </c>
      <c r="B658" s="77" t="e">
        <f>'Лист1 - Tаблица 1 - Tаблица 1'!#REF!</f>
        <v>#REF!</v>
      </c>
      <c r="C658" s="82">
        <f>'Лист1 - Tаблица 1 - Tаблица 1'!$D$28</f>
        <v>35</v>
      </c>
      <c r="D658" s="72">
        <v>2</v>
      </c>
      <c r="E658" s="72">
        <f>'Лист1 - Tаблица 1 - Tаблица 1'!$Q$4</f>
        <v>50000</v>
      </c>
      <c r="F658" s="77">
        <f>'Лист1 - Tаблица 1 - Tаблица 1'!R28</f>
        <v>3.4312005000000005</v>
      </c>
      <c r="G658" s="78"/>
      <c r="H658" s="78"/>
      <c r="I658" s="78"/>
      <c r="J658" s="78"/>
      <c r="K658" s="79"/>
    </row>
    <row r="659" spans="1:11" ht="19.5" customHeight="1">
      <c r="A659" s="71" t="e">
        <f>'Лист1 - Tаблица 1 - Tаблица 1'!#REF!</f>
        <v>#REF!</v>
      </c>
      <c r="B659" s="77" t="e">
        <f>'Лист1 - Tаблица 1 - Tаблица 1'!#REF!</f>
        <v>#REF!</v>
      </c>
      <c r="C659" s="82">
        <f>'Лист1 - Tаблица 1 - Tаблица 1'!$D$28</f>
        <v>35</v>
      </c>
      <c r="D659" s="72">
        <v>2</v>
      </c>
      <c r="E659" s="72">
        <v>100000</v>
      </c>
      <c r="F659" s="77">
        <f>'Лист1 - Tаблица 1 - Tаблица 1'!V28</f>
        <v>3.1044195000000006</v>
      </c>
      <c r="G659" s="78"/>
      <c r="H659" s="78"/>
      <c r="I659" s="78"/>
      <c r="J659" s="78"/>
      <c r="K659" s="79"/>
    </row>
    <row r="660" spans="1:11" ht="19.5" customHeight="1">
      <c r="A660" s="71" t="e">
        <f>'Лист1 - Tаблица 1 - Tаблица 1'!#REF!</f>
        <v>#REF!</v>
      </c>
      <c r="B660" s="77" t="e">
        <f>'Лист1 - Tаблица 1 - Tаблица 1'!#REF!</f>
        <v>#REF!</v>
      </c>
      <c r="C660" s="82">
        <f>'Лист1 - Tаблица 1 - Tаблица 1'!$D$28</f>
        <v>35</v>
      </c>
      <c r="D660" s="72">
        <v>2</v>
      </c>
      <c r="E660" s="72">
        <v>1000000</v>
      </c>
      <c r="F660" s="77">
        <f>'Лист1 - Tаблица 1 - Tаблица 1'!V28</f>
        <v>3.1044195000000006</v>
      </c>
      <c r="G660" s="78"/>
      <c r="H660" s="78"/>
      <c r="I660" s="78"/>
      <c r="J660" s="78"/>
      <c r="K660" s="79"/>
    </row>
    <row r="661" spans="1:11" ht="19.5" customHeight="1">
      <c r="A661" s="71" t="e">
        <f>'Лист1 - Tаблица 1 - Tаблица 1'!#REF!</f>
        <v>#REF!</v>
      </c>
      <c r="B661" s="77" t="e">
        <f>'Лист1 - Tаблица 1 - Tаблица 1'!#REF!</f>
        <v>#REF!</v>
      </c>
      <c r="C661" s="82">
        <f>'Лист1 - Tаблица 1 - Tаблица 1'!$D$28</f>
        <v>35</v>
      </c>
      <c r="D661" s="72">
        <v>3</v>
      </c>
      <c r="E661" s="72">
        <f>'Лист1 - Tаблица 1 - Tаблица 1'!$E$4</f>
        <v>10000</v>
      </c>
      <c r="F661" s="77">
        <f>'Лист1 - Tаблица 1 - Tаблица 1'!G28</f>
        <v>4.3873375</v>
      </c>
      <c r="G661" s="78"/>
      <c r="H661" s="78"/>
      <c r="I661" s="78"/>
      <c r="J661" s="78"/>
      <c r="K661" s="79"/>
    </row>
    <row r="662" spans="1:11" ht="19.5" customHeight="1">
      <c r="A662" s="71" t="e">
        <f>'Лист1 - Tаблица 1 - Tаблица 1'!#REF!</f>
        <v>#REF!</v>
      </c>
      <c r="B662" s="77" t="e">
        <f>'Лист1 - Tаблица 1 - Tаблица 1'!#REF!</f>
        <v>#REF!</v>
      </c>
      <c r="C662" s="82">
        <f>'Лист1 - Tаблица 1 - Tаблица 1'!$D$28</f>
        <v>35</v>
      </c>
      <c r="D662" s="72">
        <v>3</v>
      </c>
      <c r="E662" s="72">
        <f>'Лист1 - Tаблица 1 - Tаблица 1'!$I$4</f>
        <v>20000</v>
      </c>
      <c r="F662" s="77">
        <f>'Лист1 - Tаблица 1 - Tаблица 1'!K28</f>
        <v>4.211844</v>
      </c>
      <c r="G662" s="78"/>
      <c r="H662" s="78"/>
      <c r="I662" s="78"/>
      <c r="J662" s="78"/>
      <c r="K662" s="79"/>
    </row>
    <row r="663" spans="1:11" ht="19.5" customHeight="1">
      <c r="A663" s="71" t="e">
        <f>'Лист1 - Tаблица 1 - Tаблица 1'!#REF!</f>
        <v>#REF!</v>
      </c>
      <c r="B663" s="77" t="e">
        <f>'Лист1 - Tаблица 1 - Tаблица 1'!#REF!</f>
        <v>#REF!</v>
      </c>
      <c r="C663" s="82">
        <f>'Лист1 - Tаблица 1 - Tаблица 1'!$D$28</f>
        <v>35</v>
      </c>
      <c r="D663" s="72">
        <v>3</v>
      </c>
      <c r="E663" s="72">
        <f>'Лист1 - Tаблица 1 - Tаблица 1'!$M$4</f>
        <v>30000</v>
      </c>
      <c r="F663" s="77">
        <f>'Лист1 - Tаблица 1 - Tаблица 1'!O28</f>
        <v>3.860857</v>
      </c>
      <c r="G663" s="78"/>
      <c r="H663" s="78"/>
      <c r="I663" s="78"/>
      <c r="J663" s="78"/>
      <c r="K663" s="79"/>
    </row>
    <row r="664" spans="1:11" ht="19.5" customHeight="1">
      <c r="A664" s="71" t="e">
        <f>'Лист1 - Tаблица 1 - Tаблица 1'!#REF!</f>
        <v>#REF!</v>
      </c>
      <c r="B664" s="77" t="e">
        <f>'Лист1 - Tаблица 1 - Tаблица 1'!#REF!</f>
        <v>#REF!</v>
      </c>
      <c r="C664" s="82">
        <f>'Лист1 - Tаблица 1 - Tаблица 1'!$D$28</f>
        <v>35</v>
      </c>
      <c r="D664" s="72">
        <v>3</v>
      </c>
      <c r="E664" s="72">
        <f>'Лист1 - Tаблица 1 - Tаблица 1'!$Q$4</f>
        <v>50000</v>
      </c>
      <c r="F664" s="77">
        <f>'Лист1 - Tаблица 1 - Tаблица 1'!S28</f>
        <v>3.6853635000000002</v>
      </c>
      <c r="G664" s="78"/>
      <c r="H664" s="78"/>
      <c r="I664" s="78"/>
      <c r="J664" s="78"/>
      <c r="K664" s="79"/>
    </row>
    <row r="665" spans="1:11" ht="19.5" customHeight="1">
      <c r="A665" s="71" t="e">
        <f>'Лист1 - Tаблица 1 - Tаблица 1'!#REF!</f>
        <v>#REF!</v>
      </c>
      <c r="B665" s="77" t="e">
        <f>'Лист1 - Tаблица 1 - Tаблица 1'!#REF!</f>
        <v>#REF!</v>
      </c>
      <c r="C665" s="82">
        <f>'Лист1 - Tаблица 1 - Tаблица 1'!$D$28</f>
        <v>35</v>
      </c>
      <c r="D665" s="72">
        <v>3</v>
      </c>
      <c r="E665" s="72">
        <v>100000</v>
      </c>
      <c r="F665" s="77">
        <f>'Лист1 - Tаблица 1 - Tаблица 1'!W28</f>
        <v>3.3343765000000003</v>
      </c>
      <c r="G665" s="78"/>
      <c r="H665" s="78"/>
      <c r="I665" s="78"/>
      <c r="J665" s="78"/>
      <c r="K665" s="79"/>
    </row>
    <row r="666" spans="1:11" ht="19.5" customHeight="1">
      <c r="A666" s="71" t="e">
        <f>'Лист1 - Tаблица 1 - Tаблица 1'!#REF!</f>
        <v>#REF!</v>
      </c>
      <c r="B666" s="77" t="e">
        <f>'Лист1 - Tаблица 1 - Tаблица 1'!#REF!</f>
        <v>#REF!</v>
      </c>
      <c r="C666" s="82">
        <f>'Лист1 - Tаблица 1 - Tаблица 1'!$D$28</f>
        <v>35</v>
      </c>
      <c r="D666" s="72">
        <v>3</v>
      </c>
      <c r="E666" s="72">
        <v>1000000</v>
      </c>
      <c r="F666" s="77">
        <f>'Лист1 - Tаблица 1 - Tаблица 1'!W28</f>
        <v>3.3343765000000003</v>
      </c>
      <c r="G666" s="78"/>
      <c r="H666" s="78"/>
      <c r="I666" s="78"/>
      <c r="J666" s="78"/>
      <c r="K666" s="79"/>
    </row>
    <row r="667" spans="1:11" ht="19.5" customHeight="1">
      <c r="A667" s="71" t="e">
        <f>'Лист1 - Tаблица 1 - Tаблица 1'!#REF!</f>
        <v>#REF!</v>
      </c>
      <c r="B667" s="77" t="e">
        <f>'Лист1 - Tаблица 1 - Tаблица 1'!#REF!</f>
        <v>#REF!</v>
      </c>
      <c r="C667" s="82">
        <f>'Лист1 - Tаблица 1 - Tаблица 1'!$D$28</f>
        <v>35</v>
      </c>
      <c r="D667" s="72">
        <v>4</v>
      </c>
      <c r="E667" s="72">
        <f>'Лист1 - Tаблица 1 - Tаблица 1'!$E$4</f>
        <v>10000</v>
      </c>
      <c r="F667" s="77">
        <f>'Лист1 - Tаблица 1 - Tаблица 1'!H28</f>
        <v>4.9924875</v>
      </c>
      <c r="G667" s="78"/>
      <c r="H667" s="78"/>
      <c r="I667" s="78"/>
      <c r="J667" s="78"/>
      <c r="K667" s="79"/>
    </row>
    <row r="668" spans="1:11" ht="19.5" customHeight="1">
      <c r="A668" s="71" t="e">
        <f>'Лист1 - Tаблица 1 - Tаблица 1'!#REF!</f>
        <v>#REF!</v>
      </c>
      <c r="B668" s="77" t="e">
        <f>'Лист1 - Tаблица 1 - Tаблица 1'!#REF!</f>
        <v>#REF!</v>
      </c>
      <c r="C668" s="82">
        <f>'Лист1 - Tаблица 1 - Tаблица 1'!$D$28</f>
        <v>35</v>
      </c>
      <c r="D668" s="72">
        <v>4</v>
      </c>
      <c r="E668" s="72">
        <f>'Лист1 - Tаблица 1 - Tаблица 1'!$I$4</f>
        <v>20000</v>
      </c>
      <c r="F668" s="77">
        <f>'Лист1 - Tаблица 1 - Tаблица 1'!L28</f>
        <v>4.792788</v>
      </c>
      <c r="G668" s="78"/>
      <c r="H668" s="78"/>
      <c r="I668" s="78"/>
      <c r="J668" s="78"/>
      <c r="K668" s="79"/>
    </row>
    <row r="669" spans="1:11" ht="19.5" customHeight="1">
      <c r="A669" s="71" t="e">
        <f>'Лист1 - Tаблица 1 - Tаблица 1'!#REF!</f>
        <v>#REF!</v>
      </c>
      <c r="B669" s="77" t="e">
        <f>'Лист1 - Tаблица 1 - Tаблица 1'!#REF!</f>
        <v>#REF!</v>
      </c>
      <c r="C669" s="82">
        <f>'Лист1 - Tаблица 1 - Tаблица 1'!$D$28</f>
        <v>35</v>
      </c>
      <c r="D669" s="72">
        <v>4</v>
      </c>
      <c r="E669" s="72">
        <f>'Лист1 - Tаблица 1 - Tаблица 1'!$M$4</f>
        <v>30000</v>
      </c>
      <c r="F669" s="77">
        <f>'Лист1 - Tаблица 1 - Tаблица 1'!P28</f>
        <v>4.393389</v>
      </c>
      <c r="G669" s="78"/>
      <c r="H669" s="78"/>
      <c r="I669" s="78"/>
      <c r="J669" s="78"/>
      <c r="K669" s="79"/>
    </row>
    <row r="670" spans="1:11" ht="19.5" customHeight="1">
      <c r="A670" s="71" t="e">
        <f>'Лист1 - Tаблица 1 - Tаблица 1'!#REF!</f>
        <v>#REF!</v>
      </c>
      <c r="B670" s="77" t="e">
        <f>'Лист1 - Tаблица 1 - Tаблица 1'!#REF!</f>
        <v>#REF!</v>
      </c>
      <c r="C670" s="82">
        <f>'Лист1 - Tаблица 1 - Tаблица 1'!$D$28</f>
        <v>35</v>
      </c>
      <c r="D670" s="72">
        <v>4</v>
      </c>
      <c r="E670" s="72">
        <f>'Лист1 - Tаблица 1 - Tаблица 1'!$Q$4</f>
        <v>50000</v>
      </c>
      <c r="F670" s="77">
        <f>'Лист1 - Tаблица 1 - Tаблица 1'!T28</f>
        <v>4.1936895000000005</v>
      </c>
      <c r="G670" s="78"/>
      <c r="H670" s="78"/>
      <c r="I670" s="78"/>
      <c r="J670" s="78"/>
      <c r="K670" s="79"/>
    </row>
    <row r="671" spans="1:11" ht="19.5" customHeight="1">
      <c r="A671" s="71" t="e">
        <f>'Лист1 - Tаблица 1 - Tаблица 1'!#REF!</f>
        <v>#REF!</v>
      </c>
      <c r="B671" s="77" t="e">
        <f>'Лист1 - Tаблица 1 - Tаблица 1'!#REF!</f>
        <v>#REF!</v>
      </c>
      <c r="C671" s="82">
        <f>'Лист1 - Tаблица 1 - Tаблица 1'!$D$28</f>
        <v>35</v>
      </c>
      <c r="D671" s="72">
        <v>4</v>
      </c>
      <c r="E671" s="72">
        <v>100000</v>
      </c>
      <c r="F671" s="77">
        <f>'Лист1 - Tаблица 1 - Tаблица 1'!X28</f>
        <v>3.7942905000000007</v>
      </c>
      <c r="G671" s="78"/>
      <c r="H671" s="78"/>
      <c r="I671" s="78"/>
      <c r="J671" s="78"/>
      <c r="K671" s="79"/>
    </row>
    <row r="672" spans="1:11" ht="19.5" customHeight="1">
      <c r="A672" s="71" t="e">
        <f>'Лист1 - Tаблица 1 - Tаблица 1'!#REF!</f>
        <v>#REF!</v>
      </c>
      <c r="B672" s="77" t="e">
        <f>'Лист1 - Tаблица 1 - Tаблица 1'!#REF!</f>
        <v>#REF!</v>
      </c>
      <c r="C672" s="82">
        <f>'Лист1 - Tаблица 1 - Tаблица 1'!$D$28</f>
        <v>35</v>
      </c>
      <c r="D672" s="72">
        <v>4</v>
      </c>
      <c r="E672" s="72">
        <v>1000000</v>
      </c>
      <c r="F672" s="77">
        <f>'Лист1 - Tаблица 1 - Tаблица 1'!X28</f>
        <v>3.7942905000000007</v>
      </c>
      <c r="G672" s="78"/>
      <c r="H672" s="78"/>
      <c r="I672" s="78"/>
      <c r="J672" s="78"/>
      <c r="K672" s="79"/>
    </row>
    <row r="673" spans="1:11" ht="19.5" customHeight="1">
      <c r="A673" s="71" t="e">
        <f>'Лист1 - Tаблица 1 - Tаблица 1'!#REF!</f>
        <v>#REF!</v>
      </c>
      <c r="B673" s="77" t="e">
        <f>'Лист1 - Tаблица 1 - Tаблица 1'!#REF!</f>
        <v>#REF!</v>
      </c>
      <c r="C673" s="82">
        <f>'Лист1 - Tаблица 1 - Tаблица 1'!$D$29</f>
        <v>40</v>
      </c>
      <c r="D673" s="63">
        <v>1</v>
      </c>
      <c r="E673" s="72">
        <f>'Лист1 - Tаблица 1 - Tаблица 1'!$E$4</f>
        <v>10000</v>
      </c>
      <c r="F673" s="77">
        <f>'Лист1 - Tаблица 1 - Tаблица 1'!E29</f>
        <v>4.3225</v>
      </c>
      <c r="G673" s="78"/>
      <c r="H673" s="78"/>
      <c r="I673" s="78"/>
      <c r="J673" s="78"/>
      <c r="K673" s="79"/>
    </row>
    <row r="674" spans="1:11" ht="19.5" customHeight="1">
      <c r="A674" s="71" t="e">
        <f>'Лист1 - Tаблица 1 - Tаблица 1'!#REF!</f>
        <v>#REF!</v>
      </c>
      <c r="B674" s="77" t="e">
        <f>'Лист1 - Tаблица 1 - Tаблица 1'!#REF!</f>
        <v>#REF!</v>
      </c>
      <c r="C674" s="82">
        <f>'Лист1 - Tаблица 1 - Tаблица 1'!$D$29</f>
        <v>40</v>
      </c>
      <c r="D674" s="66">
        <v>1</v>
      </c>
      <c r="E674" s="72">
        <f>'Лист1 - Tаблица 1 - Tаблица 1'!$I$4</f>
        <v>20000</v>
      </c>
      <c r="F674" s="77">
        <f>'Лист1 - Tаблица 1 - Tаблица 1'!I29</f>
        <v>4.1495999999999995</v>
      </c>
      <c r="G674" s="78"/>
      <c r="H674" s="78"/>
      <c r="I674" s="78"/>
      <c r="J674" s="78"/>
      <c r="K674" s="79"/>
    </row>
    <row r="675" spans="1:11" ht="19.5" customHeight="1">
      <c r="A675" s="71" t="e">
        <f>'Лист1 - Tаблица 1 - Tаблица 1'!#REF!</f>
        <v>#REF!</v>
      </c>
      <c r="B675" s="77" t="e">
        <f>'Лист1 - Tаблица 1 - Tаблица 1'!#REF!</f>
        <v>#REF!</v>
      </c>
      <c r="C675" s="82">
        <f>'Лист1 - Tаблица 1 - Tаблица 1'!$D$29</f>
        <v>40</v>
      </c>
      <c r="D675" s="66">
        <v>1</v>
      </c>
      <c r="E675" s="72">
        <f>'Лист1 - Tаблица 1 - Tаблица 1'!$M$4</f>
        <v>30000</v>
      </c>
      <c r="F675" s="77">
        <f>'Лист1 - Tаблица 1 - Tаблица 1'!M29</f>
        <v>3.8038</v>
      </c>
      <c r="G675" s="78"/>
      <c r="H675" s="78"/>
      <c r="I675" s="78"/>
      <c r="J675" s="78"/>
      <c r="K675" s="79"/>
    </row>
    <row r="676" spans="1:11" ht="19.5" customHeight="1">
      <c r="A676" s="71" t="e">
        <f>'Лист1 - Tаблица 1 - Tаблица 1'!#REF!</f>
        <v>#REF!</v>
      </c>
      <c r="B676" s="77" t="e">
        <f>'Лист1 - Tаблица 1 - Tаблица 1'!#REF!</f>
        <v>#REF!</v>
      </c>
      <c r="C676" s="82">
        <f>'Лист1 - Tаблица 1 - Tаблица 1'!$D$29</f>
        <v>40</v>
      </c>
      <c r="D676" s="66">
        <v>1</v>
      </c>
      <c r="E676" s="72">
        <f>'Лист1 - Tаблица 1 - Tаблица 1'!$Q$4</f>
        <v>50000</v>
      </c>
      <c r="F676" s="77">
        <f>'Лист1 - Tаблица 1 - Tаблица 1'!Q29</f>
        <v>3.6309000000000005</v>
      </c>
      <c r="G676" s="78"/>
      <c r="H676" s="78"/>
      <c r="I676" s="78"/>
      <c r="J676" s="78"/>
      <c r="K676" s="79"/>
    </row>
    <row r="677" spans="1:11" ht="19.5" customHeight="1">
      <c r="A677" s="71" t="e">
        <f>'Лист1 - Tаблица 1 - Tаблица 1'!#REF!</f>
        <v>#REF!</v>
      </c>
      <c r="B677" s="77" t="e">
        <f>'Лист1 - Tаблица 1 - Tаблица 1'!#REF!</f>
        <v>#REF!</v>
      </c>
      <c r="C677" s="82">
        <f>'Лист1 - Tаблица 1 - Tаблица 1'!$D$29</f>
        <v>40</v>
      </c>
      <c r="D677" s="66">
        <v>1</v>
      </c>
      <c r="E677" s="72">
        <v>100000</v>
      </c>
      <c r="F677" s="77">
        <f>'Лист1 - Tаблица 1 - Tаблица 1'!U29</f>
        <v>3.2851000000000004</v>
      </c>
      <c r="G677" s="78"/>
      <c r="H677" s="78"/>
      <c r="I677" s="78"/>
      <c r="J677" s="78"/>
      <c r="K677" s="79"/>
    </row>
    <row r="678" spans="1:11" ht="19.5" customHeight="1">
      <c r="A678" s="71" t="e">
        <f>'Лист1 - Tаблица 1 - Tаблица 1'!#REF!</f>
        <v>#REF!</v>
      </c>
      <c r="B678" s="77" t="e">
        <f>'Лист1 - Tаблица 1 - Tаблица 1'!#REF!</f>
        <v>#REF!</v>
      </c>
      <c r="C678" s="82">
        <f>'Лист1 - Tаблица 1 - Tаблица 1'!$D$29</f>
        <v>40</v>
      </c>
      <c r="D678" s="69">
        <v>1</v>
      </c>
      <c r="E678" s="72">
        <v>1000000</v>
      </c>
      <c r="F678" s="77">
        <f>'Лист1 - Tаблица 1 - Tаблица 1'!U29</f>
        <v>3.2851000000000004</v>
      </c>
      <c r="G678" s="78"/>
      <c r="H678" s="78"/>
      <c r="I678" s="78"/>
      <c r="J678" s="78"/>
      <c r="K678" s="79"/>
    </row>
    <row r="679" spans="1:11" ht="19.5" customHeight="1">
      <c r="A679" s="71" t="e">
        <f>'Лист1 - Tаблица 1 - Tаблица 1'!#REF!</f>
        <v>#REF!</v>
      </c>
      <c r="B679" s="77" t="e">
        <f>'Лист1 - Tаблица 1 - Tаблица 1'!#REF!</f>
        <v>#REF!</v>
      </c>
      <c r="C679" s="82">
        <f>'Лист1 - Tаблица 1 - Tаблица 1'!$D$29</f>
        <v>40</v>
      </c>
      <c r="D679" s="72">
        <v>2</v>
      </c>
      <c r="E679" s="72">
        <f>'Лист1 - Tаблица 1 - Tаблица 1'!$E$4</f>
        <v>10000</v>
      </c>
      <c r="F679" s="77">
        <f>'Лист1 - Tаблица 1 - Tаблица 1'!F29</f>
        <v>4.6682999999999995</v>
      </c>
      <c r="G679" s="78"/>
      <c r="H679" s="78"/>
      <c r="I679" s="78"/>
      <c r="J679" s="78"/>
      <c r="K679" s="79"/>
    </row>
    <row r="680" spans="1:11" ht="19.5" customHeight="1">
      <c r="A680" s="71" t="e">
        <f>'Лист1 - Tаблица 1 - Tаблица 1'!#REF!</f>
        <v>#REF!</v>
      </c>
      <c r="B680" s="77" t="e">
        <f>'Лист1 - Tаблица 1 - Tаблица 1'!#REF!</f>
        <v>#REF!</v>
      </c>
      <c r="C680" s="82">
        <f>'Лист1 - Tаблица 1 - Tаблица 1'!$D$29</f>
        <v>40</v>
      </c>
      <c r="D680" s="72">
        <v>2</v>
      </c>
      <c r="E680" s="72">
        <f>'Лист1 - Tаблица 1 - Tаблица 1'!$I$4</f>
        <v>20000</v>
      </c>
      <c r="F680" s="77">
        <f>'Лист1 - Tаблица 1 - Tаблица 1'!J29</f>
        <v>4.481567999999999</v>
      </c>
      <c r="G680" s="78"/>
      <c r="H680" s="78"/>
      <c r="I680" s="78"/>
      <c r="J680" s="78"/>
      <c r="K680" s="79"/>
    </row>
    <row r="681" spans="1:11" ht="19.5" customHeight="1">
      <c r="A681" s="71" t="e">
        <f>'Лист1 - Tаблица 1 - Tаблица 1'!#REF!</f>
        <v>#REF!</v>
      </c>
      <c r="B681" s="77" t="e">
        <f>'Лист1 - Tаблица 1 - Tаблица 1'!#REF!</f>
        <v>#REF!</v>
      </c>
      <c r="C681" s="82">
        <f>'Лист1 - Tаблица 1 - Tаблица 1'!$D$29</f>
        <v>40</v>
      </c>
      <c r="D681" s="72">
        <v>2</v>
      </c>
      <c r="E681" s="72">
        <f>'Лист1 - Tаблица 1 - Tаблица 1'!$M$4</f>
        <v>30000</v>
      </c>
      <c r="F681" s="77">
        <f>'Лист1 - Tаблица 1 - Tаблица 1'!N29</f>
        <v>4.108104</v>
      </c>
      <c r="G681" s="78"/>
      <c r="H681" s="78"/>
      <c r="I681" s="78"/>
      <c r="J681" s="78"/>
      <c r="K681" s="79"/>
    </row>
    <row r="682" spans="1:11" ht="19.5" customHeight="1">
      <c r="A682" s="71" t="e">
        <f>'Лист1 - Tаблица 1 - Tаблица 1'!#REF!</f>
        <v>#REF!</v>
      </c>
      <c r="B682" s="77" t="e">
        <f>'Лист1 - Tаблица 1 - Tаблица 1'!#REF!</f>
        <v>#REF!</v>
      </c>
      <c r="C682" s="82">
        <f>'Лист1 - Tаблица 1 - Tаблица 1'!$D$29</f>
        <v>40</v>
      </c>
      <c r="D682" s="72">
        <v>2</v>
      </c>
      <c r="E682" s="72">
        <f>'Лист1 - Tаблица 1 - Tаблица 1'!$Q$4</f>
        <v>50000</v>
      </c>
      <c r="F682" s="77">
        <f>'Лист1 - Tаблица 1 - Tаблица 1'!R29</f>
        <v>3.9213720000000007</v>
      </c>
      <c r="G682" s="78"/>
      <c r="H682" s="78"/>
      <c r="I682" s="78"/>
      <c r="J682" s="78"/>
      <c r="K682" s="79"/>
    </row>
    <row r="683" spans="1:11" ht="19.5" customHeight="1">
      <c r="A683" s="71" t="e">
        <f>'Лист1 - Tаблица 1 - Tаблица 1'!#REF!</f>
        <v>#REF!</v>
      </c>
      <c r="B683" s="77" t="e">
        <f>'Лист1 - Tаблица 1 - Tаблица 1'!#REF!</f>
        <v>#REF!</v>
      </c>
      <c r="C683" s="82">
        <f>'Лист1 - Tаблица 1 - Tаблица 1'!$D$29</f>
        <v>40</v>
      </c>
      <c r="D683" s="72">
        <v>2</v>
      </c>
      <c r="E683" s="72">
        <v>100000</v>
      </c>
      <c r="F683" s="77">
        <f>'Лист1 - Tаблица 1 - Tаблица 1'!V29</f>
        <v>3.5479080000000005</v>
      </c>
      <c r="G683" s="78"/>
      <c r="H683" s="78"/>
      <c r="I683" s="78"/>
      <c r="J683" s="78"/>
      <c r="K683" s="79"/>
    </row>
    <row r="684" spans="1:11" ht="19.5" customHeight="1">
      <c r="A684" s="71" t="e">
        <f>'Лист1 - Tаблица 1 - Tаблица 1'!#REF!</f>
        <v>#REF!</v>
      </c>
      <c r="B684" s="77" t="e">
        <f>'Лист1 - Tаблица 1 - Tаблица 1'!#REF!</f>
        <v>#REF!</v>
      </c>
      <c r="C684" s="82">
        <f>'Лист1 - Tаблица 1 - Tаблица 1'!$D$29</f>
        <v>40</v>
      </c>
      <c r="D684" s="72">
        <v>2</v>
      </c>
      <c r="E684" s="72">
        <v>1000000</v>
      </c>
      <c r="F684" s="77">
        <f>'Лист1 - Tаблица 1 - Tаблица 1'!V29</f>
        <v>3.5479080000000005</v>
      </c>
      <c r="G684" s="78"/>
      <c r="H684" s="78"/>
      <c r="I684" s="78"/>
      <c r="J684" s="78"/>
      <c r="K684" s="79"/>
    </row>
    <row r="685" spans="1:11" ht="19.5" customHeight="1">
      <c r="A685" s="71" t="e">
        <f>'Лист1 - Tаблица 1 - Tаблица 1'!#REF!</f>
        <v>#REF!</v>
      </c>
      <c r="B685" s="77" t="e">
        <f>'Лист1 - Tаблица 1 - Tаблица 1'!#REF!</f>
        <v>#REF!</v>
      </c>
      <c r="C685" s="82">
        <f>'Лист1 - Tаблица 1 - Tаблица 1'!$D$29</f>
        <v>40</v>
      </c>
      <c r="D685" s="72">
        <v>3</v>
      </c>
      <c r="E685" s="72">
        <f>'Лист1 - Tаблица 1 - Tаблица 1'!$E$4</f>
        <v>10000</v>
      </c>
      <c r="F685" s="77">
        <f>'Лист1 - Tаблица 1 - Tаблица 1'!G29</f>
        <v>5.0141</v>
      </c>
      <c r="G685" s="78"/>
      <c r="H685" s="78"/>
      <c r="I685" s="78"/>
      <c r="J685" s="78"/>
      <c r="K685" s="79"/>
    </row>
    <row r="686" spans="1:11" ht="19.5" customHeight="1">
      <c r="A686" s="71" t="e">
        <f>'Лист1 - Tаблица 1 - Tаблица 1'!#REF!</f>
        <v>#REF!</v>
      </c>
      <c r="B686" s="77" t="e">
        <f>'Лист1 - Tаблица 1 - Tаблица 1'!#REF!</f>
        <v>#REF!</v>
      </c>
      <c r="C686" s="82">
        <f>'Лист1 - Tаблица 1 - Tаблица 1'!$D$29</f>
        <v>40</v>
      </c>
      <c r="D686" s="72">
        <v>3</v>
      </c>
      <c r="E686" s="72">
        <f>'Лист1 - Tаблица 1 - Tаблица 1'!$I$4</f>
        <v>20000</v>
      </c>
      <c r="F686" s="77">
        <f>'Лист1 - Tаблица 1 - Tаблица 1'!K29</f>
        <v>4.813535999999999</v>
      </c>
      <c r="G686" s="78"/>
      <c r="H686" s="78"/>
      <c r="I686" s="78"/>
      <c r="J686" s="78"/>
      <c r="K686" s="79"/>
    </row>
    <row r="687" spans="1:11" ht="19.5" customHeight="1">
      <c r="A687" s="71" t="e">
        <f>'Лист1 - Tаблица 1 - Tаблица 1'!#REF!</f>
        <v>#REF!</v>
      </c>
      <c r="B687" s="77" t="e">
        <f>'Лист1 - Tаблица 1 - Tаблица 1'!#REF!</f>
        <v>#REF!</v>
      </c>
      <c r="C687" s="82">
        <f>'Лист1 - Tаблица 1 - Tаблица 1'!$D$29</f>
        <v>40</v>
      </c>
      <c r="D687" s="72">
        <v>3</v>
      </c>
      <c r="E687" s="72">
        <f>'Лист1 - Tаблица 1 - Tаблица 1'!$M$4</f>
        <v>30000</v>
      </c>
      <c r="F687" s="77">
        <f>'Лист1 - Tаблица 1 - Tаблица 1'!O29</f>
        <v>4.412408</v>
      </c>
      <c r="G687" s="78"/>
      <c r="H687" s="78"/>
      <c r="I687" s="78"/>
      <c r="J687" s="78"/>
      <c r="K687" s="79"/>
    </row>
    <row r="688" spans="1:11" ht="19.5" customHeight="1">
      <c r="A688" s="71" t="e">
        <f>'Лист1 - Tаблица 1 - Tаблица 1'!#REF!</f>
        <v>#REF!</v>
      </c>
      <c r="B688" s="77" t="e">
        <f>'Лист1 - Tаблица 1 - Tаблица 1'!#REF!</f>
        <v>#REF!</v>
      </c>
      <c r="C688" s="82">
        <f>'Лист1 - Tаблица 1 - Tаблица 1'!$D$29</f>
        <v>40</v>
      </c>
      <c r="D688" s="72">
        <v>3</v>
      </c>
      <c r="E688" s="72">
        <f>'Лист1 - Tаблица 1 - Tаблица 1'!$Q$4</f>
        <v>50000</v>
      </c>
      <c r="F688" s="77">
        <f>'Лист1 - Tаблица 1 - Tаблица 1'!S29</f>
        <v>4.211844000000001</v>
      </c>
      <c r="G688" s="78"/>
      <c r="H688" s="78"/>
      <c r="I688" s="78"/>
      <c r="J688" s="78"/>
      <c r="K688" s="79"/>
    </row>
    <row r="689" spans="1:11" ht="19.5" customHeight="1">
      <c r="A689" s="71" t="e">
        <f>'Лист1 - Tаблица 1 - Tаблица 1'!#REF!</f>
        <v>#REF!</v>
      </c>
      <c r="B689" s="77" t="e">
        <f>'Лист1 - Tаблица 1 - Tаблица 1'!#REF!</f>
        <v>#REF!</v>
      </c>
      <c r="C689" s="82">
        <f>'Лист1 - Tаблица 1 - Tаблица 1'!$D$29</f>
        <v>40</v>
      </c>
      <c r="D689" s="72">
        <v>3</v>
      </c>
      <c r="E689" s="72">
        <v>100000</v>
      </c>
      <c r="F689" s="77">
        <f>'Лист1 - Tаблица 1 - Tаблица 1'!W29</f>
        <v>3.810716</v>
      </c>
      <c r="G689" s="78"/>
      <c r="H689" s="78"/>
      <c r="I689" s="78"/>
      <c r="J689" s="78"/>
      <c r="K689" s="79"/>
    </row>
    <row r="690" spans="1:11" ht="19.5" customHeight="1">
      <c r="A690" s="71" t="e">
        <f>'Лист1 - Tаблица 1 - Tаблица 1'!#REF!</f>
        <v>#REF!</v>
      </c>
      <c r="B690" s="77" t="e">
        <f>'Лист1 - Tаблица 1 - Tаблица 1'!#REF!</f>
        <v>#REF!</v>
      </c>
      <c r="C690" s="82">
        <f>'Лист1 - Tаблица 1 - Tаблица 1'!$D$29</f>
        <v>40</v>
      </c>
      <c r="D690" s="72">
        <v>3</v>
      </c>
      <c r="E690" s="72">
        <v>1000000</v>
      </c>
      <c r="F690" s="77">
        <f>'Лист1 - Tаблица 1 - Tаблица 1'!W29</f>
        <v>3.810716</v>
      </c>
      <c r="G690" s="78"/>
      <c r="H690" s="78"/>
      <c r="I690" s="78"/>
      <c r="J690" s="78"/>
      <c r="K690" s="79"/>
    </row>
    <row r="691" spans="1:11" ht="19.5" customHeight="1">
      <c r="A691" s="71" t="e">
        <f>'Лист1 - Tаблица 1 - Tаблица 1'!#REF!</f>
        <v>#REF!</v>
      </c>
      <c r="B691" s="77" t="e">
        <f>'Лист1 - Tаблица 1 - Tаблица 1'!#REF!</f>
        <v>#REF!</v>
      </c>
      <c r="C691" s="82">
        <f>'Лист1 - Tаблица 1 - Tаблица 1'!$D$29</f>
        <v>40</v>
      </c>
      <c r="D691" s="72">
        <v>4</v>
      </c>
      <c r="E691" s="72">
        <f>'Лист1 - Tаблица 1 - Tаблица 1'!$E$4</f>
        <v>10000</v>
      </c>
      <c r="F691" s="77">
        <f>'Лист1 - Tаблица 1 - Tаблица 1'!H29</f>
        <v>5.7057</v>
      </c>
      <c r="G691" s="78"/>
      <c r="H691" s="78"/>
      <c r="I691" s="78"/>
      <c r="J691" s="78"/>
      <c r="K691" s="79"/>
    </row>
    <row r="692" spans="1:11" ht="19.5" customHeight="1">
      <c r="A692" s="71" t="e">
        <f>'Лист1 - Tаблица 1 - Tаблица 1'!#REF!</f>
        <v>#REF!</v>
      </c>
      <c r="B692" s="77" t="e">
        <f>'Лист1 - Tаблица 1 - Tаблица 1'!#REF!</f>
        <v>#REF!</v>
      </c>
      <c r="C692" s="82">
        <f>'Лист1 - Tаблица 1 - Tаблица 1'!$D$29</f>
        <v>40</v>
      </c>
      <c r="D692" s="72">
        <v>4</v>
      </c>
      <c r="E692" s="72">
        <f>'Лист1 - Tаблица 1 - Tаблица 1'!$I$4</f>
        <v>20000</v>
      </c>
      <c r="F692" s="77">
        <f>'Лист1 - Tаблица 1 - Tаблица 1'!L29</f>
        <v>5.477472</v>
      </c>
      <c r="G692" s="78"/>
      <c r="H692" s="78"/>
      <c r="I692" s="78"/>
      <c r="J692" s="78"/>
      <c r="K692" s="79"/>
    </row>
    <row r="693" spans="1:11" ht="19.5" customHeight="1">
      <c r="A693" s="71" t="e">
        <f>'Лист1 - Tаблица 1 - Tаблица 1'!#REF!</f>
        <v>#REF!</v>
      </c>
      <c r="B693" s="77" t="e">
        <f>'Лист1 - Tаблица 1 - Tаблица 1'!#REF!</f>
        <v>#REF!</v>
      </c>
      <c r="C693" s="82">
        <f>'Лист1 - Tаблица 1 - Tаблица 1'!$D$29</f>
        <v>40</v>
      </c>
      <c r="D693" s="72">
        <v>4</v>
      </c>
      <c r="E693" s="72">
        <f>'Лист1 - Tаблица 1 - Tаблица 1'!$M$4</f>
        <v>30000</v>
      </c>
      <c r="F693" s="77">
        <f>'Лист1 - Tаблица 1 - Tаблица 1'!P29</f>
        <v>5.0210159999999995</v>
      </c>
      <c r="G693" s="78"/>
      <c r="H693" s="78"/>
      <c r="I693" s="78"/>
      <c r="J693" s="78"/>
      <c r="K693" s="79"/>
    </row>
    <row r="694" spans="1:11" ht="19.5" customHeight="1">
      <c r="A694" s="71" t="e">
        <f>'Лист1 - Tаблица 1 - Tаблица 1'!#REF!</f>
        <v>#REF!</v>
      </c>
      <c r="B694" s="77" t="e">
        <f>'Лист1 - Tаблица 1 - Tаблица 1'!#REF!</f>
        <v>#REF!</v>
      </c>
      <c r="C694" s="82">
        <f>'Лист1 - Tаблица 1 - Tаблица 1'!$D$29</f>
        <v>40</v>
      </c>
      <c r="D694" s="72">
        <v>4</v>
      </c>
      <c r="E694" s="72">
        <f>'Лист1 - Tаблица 1 - Tаблица 1'!$Q$4</f>
        <v>50000</v>
      </c>
      <c r="F694" s="77">
        <f>'Лист1 - Tаблица 1 - Tаблица 1'!T29</f>
        <v>4.792788000000001</v>
      </c>
      <c r="G694" s="78"/>
      <c r="H694" s="78"/>
      <c r="I694" s="78"/>
      <c r="J694" s="78"/>
      <c r="K694" s="79"/>
    </row>
    <row r="695" spans="1:11" ht="19.5" customHeight="1">
      <c r="A695" s="71" t="e">
        <f>'Лист1 - Tаблица 1 - Tаблица 1'!#REF!</f>
        <v>#REF!</v>
      </c>
      <c r="B695" s="77" t="e">
        <f>'Лист1 - Tаблица 1 - Tаблица 1'!#REF!</f>
        <v>#REF!</v>
      </c>
      <c r="C695" s="82">
        <f>'Лист1 - Tаблица 1 - Tаблица 1'!$D$29</f>
        <v>40</v>
      </c>
      <c r="D695" s="72">
        <v>4</v>
      </c>
      <c r="E695" s="72">
        <v>100000</v>
      </c>
      <c r="F695" s="77">
        <f>'Лист1 - Tаблица 1 - Tаблица 1'!X29</f>
        <v>4.3363320000000005</v>
      </c>
      <c r="G695" s="78"/>
      <c r="H695" s="78"/>
      <c r="I695" s="78"/>
      <c r="J695" s="78"/>
      <c r="K695" s="79"/>
    </row>
    <row r="696" spans="1:11" ht="19.5" customHeight="1">
      <c r="A696" s="71" t="e">
        <f>'Лист1 - Tаблица 1 - Tаблица 1'!#REF!</f>
        <v>#REF!</v>
      </c>
      <c r="B696" s="77" t="e">
        <f>'Лист1 - Tаблица 1 - Tаблица 1'!#REF!</f>
        <v>#REF!</v>
      </c>
      <c r="C696" s="82">
        <f>'Лист1 - Tаблица 1 - Tаблица 1'!$D$29</f>
        <v>40</v>
      </c>
      <c r="D696" s="72">
        <v>4</v>
      </c>
      <c r="E696" s="72">
        <v>1000000</v>
      </c>
      <c r="F696" s="77">
        <f>'Лист1 - Tаблица 1 - Tаблица 1'!X29</f>
        <v>4.3363320000000005</v>
      </c>
      <c r="G696" s="78"/>
      <c r="H696" s="78"/>
      <c r="I696" s="78"/>
      <c r="J696" s="78"/>
      <c r="K696" s="79"/>
    </row>
    <row r="697" spans="1:11" ht="19.5" customHeight="1">
      <c r="A697" s="71" t="e">
        <f>'Лист1 - Tаблица 1 - Tаблица 1'!#REF!</f>
        <v>#REF!</v>
      </c>
      <c r="B697" s="77" t="e">
        <f>'Лист1 - Tаблица 1 - Tаблица 1'!#REF!</f>
        <v>#REF!</v>
      </c>
      <c r="C697" s="82">
        <f>'Лист1 - Tаблица 1 - Tаблица 1'!$D$30</f>
        <v>50</v>
      </c>
      <c r="D697" s="63">
        <v>1</v>
      </c>
      <c r="E697" s="72">
        <f>'Лист1 - Tаблица 1 - Tаблица 1'!$E$4</f>
        <v>10000</v>
      </c>
      <c r="F697" s="77">
        <f>'Лист1 - Tаблица 1 - Tаблица 1'!E30</f>
        <v>5.403125</v>
      </c>
      <c r="G697" s="78"/>
      <c r="H697" s="78"/>
      <c r="I697" s="78"/>
      <c r="J697" s="78"/>
      <c r="K697" s="79"/>
    </row>
    <row r="698" spans="1:11" ht="19.5" customHeight="1">
      <c r="A698" s="71" t="e">
        <f>'Лист1 - Tаблица 1 - Tаблица 1'!#REF!</f>
        <v>#REF!</v>
      </c>
      <c r="B698" s="77" t="e">
        <f>'Лист1 - Tаблица 1 - Tаблица 1'!#REF!</f>
        <v>#REF!</v>
      </c>
      <c r="C698" s="82">
        <f>'Лист1 - Tаблица 1 - Tаблица 1'!$D$30</f>
        <v>50</v>
      </c>
      <c r="D698" s="66">
        <v>1</v>
      </c>
      <c r="E698" s="72">
        <f>'Лист1 - Tаблица 1 - Tаблица 1'!$I$4</f>
        <v>20000</v>
      </c>
      <c r="F698" s="77">
        <f>'Лист1 - Tаблица 1 - Tаблица 1'!I30</f>
        <v>5.187</v>
      </c>
      <c r="G698" s="78"/>
      <c r="H698" s="78"/>
      <c r="I698" s="78"/>
      <c r="J698" s="78"/>
      <c r="K698" s="79"/>
    </row>
    <row r="699" spans="1:11" ht="19.5" customHeight="1">
      <c r="A699" s="71" t="e">
        <f>'Лист1 - Tаблица 1 - Tаблица 1'!#REF!</f>
        <v>#REF!</v>
      </c>
      <c r="B699" s="77" t="e">
        <f>'Лист1 - Tаблица 1 - Tаблица 1'!#REF!</f>
        <v>#REF!</v>
      </c>
      <c r="C699" s="82">
        <f>'Лист1 - Tаблица 1 - Tаблица 1'!$D$30</f>
        <v>50</v>
      </c>
      <c r="D699" s="66">
        <v>1</v>
      </c>
      <c r="E699" s="72">
        <f>'Лист1 - Tаблица 1 - Tаблица 1'!$M$4</f>
        <v>30000</v>
      </c>
      <c r="F699" s="77">
        <f>'Лист1 - Tаблица 1 - Tаблица 1'!M30</f>
        <v>4.75475</v>
      </c>
      <c r="G699" s="78"/>
      <c r="H699" s="78"/>
      <c r="I699" s="78"/>
      <c r="J699" s="78"/>
      <c r="K699" s="79"/>
    </row>
    <row r="700" spans="1:11" ht="19.5" customHeight="1">
      <c r="A700" s="71" t="e">
        <f>'Лист1 - Tаблица 1 - Tаблица 1'!#REF!</f>
        <v>#REF!</v>
      </c>
      <c r="B700" s="77" t="e">
        <f>'Лист1 - Tаблица 1 - Tаблица 1'!#REF!</f>
        <v>#REF!</v>
      </c>
      <c r="C700" s="82">
        <f>'Лист1 - Tаблица 1 - Tаблица 1'!$D$30</f>
        <v>50</v>
      </c>
      <c r="D700" s="66">
        <v>1</v>
      </c>
      <c r="E700" s="72">
        <f>'Лист1 - Tаблица 1 - Tаблица 1'!$Q$4</f>
        <v>50000</v>
      </c>
      <c r="F700" s="77">
        <f>'Лист1 - Tаблица 1 - Tаблица 1'!Q30</f>
        <v>4.538625000000001</v>
      </c>
      <c r="G700" s="78"/>
      <c r="H700" s="78"/>
      <c r="I700" s="78"/>
      <c r="J700" s="78"/>
      <c r="K700" s="79"/>
    </row>
    <row r="701" spans="1:11" ht="19.5" customHeight="1">
      <c r="A701" s="71" t="e">
        <f>'Лист1 - Tаблица 1 - Tаблица 1'!#REF!</f>
        <v>#REF!</v>
      </c>
      <c r="B701" s="77" t="e">
        <f>'Лист1 - Tаблица 1 - Tаблица 1'!#REF!</f>
        <v>#REF!</v>
      </c>
      <c r="C701" s="82">
        <f>'Лист1 - Tаблица 1 - Tаблица 1'!$D$30</f>
        <v>50</v>
      </c>
      <c r="D701" s="66">
        <v>1</v>
      </c>
      <c r="E701" s="72">
        <v>100000</v>
      </c>
      <c r="F701" s="77">
        <f>'Лист1 - Tаблица 1 - Tаблица 1'!U30</f>
        <v>4.106375</v>
      </c>
      <c r="G701" s="78"/>
      <c r="H701" s="78"/>
      <c r="I701" s="78"/>
      <c r="J701" s="78"/>
      <c r="K701" s="79"/>
    </row>
    <row r="702" spans="1:11" ht="19.5" customHeight="1">
      <c r="A702" s="71" t="e">
        <f>'Лист1 - Tаблица 1 - Tаблица 1'!#REF!</f>
        <v>#REF!</v>
      </c>
      <c r="B702" s="77" t="e">
        <f>'Лист1 - Tаблица 1 - Tаблица 1'!#REF!</f>
        <v>#REF!</v>
      </c>
      <c r="C702" s="82">
        <f>'Лист1 - Tаблица 1 - Tаблица 1'!$D$30</f>
        <v>50</v>
      </c>
      <c r="D702" s="69">
        <v>1</v>
      </c>
      <c r="E702" s="72">
        <v>1000000</v>
      </c>
      <c r="F702" s="77">
        <f>'Лист1 - Tаблица 1 - Tаблица 1'!U30</f>
        <v>4.106375</v>
      </c>
      <c r="G702" s="78"/>
      <c r="H702" s="78"/>
      <c r="I702" s="78"/>
      <c r="J702" s="78"/>
      <c r="K702" s="79"/>
    </row>
    <row r="703" spans="1:11" ht="19.5" customHeight="1">
      <c r="A703" s="71" t="e">
        <f>'Лист1 - Tаблица 1 - Tаблица 1'!#REF!</f>
        <v>#REF!</v>
      </c>
      <c r="B703" s="77" t="e">
        <f>'Лист1 - Tаблица 1 - Tаблица 1'!#REF!</f>
        <v>#REF!</v>
      </c>
      <c r="C703" s="82">
        <f>'Лист1 - Tаблица 1 - Tаблица 1'!$D$30</f>
        <v>50</v>
      </c>
      <c r="D703" s="72">
        <v>2</v>
      </c>
      <c r="E703" s="72">
        <f>'Лист1 - Tаблица 1 - Tаблица 1'!$E$4</f>
        <v>10000</v>
      </c>
      <c r="F703" s="77">
        <f>'Лист1 - Tаблица 1 - Tаблица 1'!F30</f>
        <v>5.835375</v>
      </c>
      <c r="G703" s="78"/>
      <c r="H703" s="78"/>
      <c r="I703" s="78"/>
      <c r="J703" s="78"/>
      <c r="K703" s="79"/>
    </row>
    <row r="704" spans="1:11" ht="19.5" customHeight="1">
      <c r="A704" s="71" t="e">
        <f>'Лист1 - Tаблица 1 - Tаблица 1'!#REF!</f>
        <v>#REF!</v>
      </c>
      <c r="B704" s="77" t="e">
        <f>'Лист1 - Tаблица 1 - Tаблица 1'!#REF!</f>
        <v>#REF!</v>
      </c>
      <c r="C704" s="82">
        <f>'Лист1 - Tаблица 1 - Tаблица 1'!$D$30</f>
        <v>50</v>
      </c>
      <c r="D704" s="72">
        <v>2</v>
      </c>
      <c r="E704" s="72">
        <f>'Лист1 - Tаблица 1 - Tаблица 1'!$I$4</f>
        <v>20000</v>
      </c>
      <c r="F704" s="77">
        <f>'Лист1 - Tаблица 1 - Tаблица 1'!J30</f>
        <v>5.60196</v>
      </c>
      <c r="G704" s="78"/>
      <c r="H704" s="78"/>
      <c r="I704" s="78"/>
      <c r="J704" s="78"/>
      <c r="K704" s="79"/>
    </row>
    <row r="705" spans="1:11" ht="19.5" customHeight="1">
      <c r="A705" s="71" t="e">
        <f>'Лист1 - Tаблица 1 - Tаблица 1'!#REF!</f>
        <v>#REF!</v>
      </c>
      <c r="B705" s="77" t="e">
        <f>'Лист1 - Tаблица 1 - Tаблица 1'!#REF!</f>
        <v>#REF!</v>
      </c>
      <c r="C705" s="82">
        <f>'Лист1 - Tаблица 1 - Tаблица 1'!$D$30</f>
        <v>50</v>
      </c>
      <c r="D705" s="72">
        <v>2</v>
      </c>
      <c r="E705" s="72">
        <f>'Лист1 - Tаблица 1 - Tаблица 1'!$M$4</f>
        <v>30000</v>
      </c>
      <c r="F705" s="77">
        <f>'Лист1 - Tаблица 1 - Tаблица 1'!N30</f>
        <v>5.135129999999999</v>
      </c>
      <c r="G705" s="78"/>
      <c r="H705" s="78"/>
      <c r="I705" s="78"/>
      <c r="J705" s="78"/>
      <c r="K705" s="79"/>
    </row>
    <row r="706" spans="1:11" ht="19.5" customHeight="1">
      <c r="A706" s="71" t="e">
        <f>'Лист1 - Tаблица 1 - Tаблица 1'!#REF!</f>
        <v>#REF!</v>
      </c>
      <c r="B706" s="77" t="e">
        <f>'Лист1 - Tаблица 1 - Tаблица 1'!#REF!</f>
        <v>#REF!</v>
      </c>
      <c r="C706" s="82">
        <f>'Лист1 - Tаблица 1 - Tаблица 1'!$D$30</f>
        <v>50</v>
      </c>
      <c r="D706" s="72">
        <v>2</v>
      </c>
      <c r="E706" s="72">
        <f>'Лист1 - Tаблица 1 - Tаблица 1'!$Q$4</f>
        <v>50000</v>
      </c>
      <c r="F706" s="77">
        <f>'Лист1 - Tаблица 1 - Tаблица 1'!R30</f>
        <v>4.901715</v>
      </c>
      <c r="G706" s="78"/>
      <c r="H706" s="78"/>
      <c r="I706" s="78"/>
      <c r="J706" s="78"/>
      <c r="K706" s="79"/>
    </row>
    <row r="707" spans="1:11" ht="19.5" customHeight="1">
      <c r="A707" s="71" t="e">
        <f>'Лист1 - Tаблица 1 - Tаблица 1'!#REF!</f>
        <v>#REF!</v>
      </c>
      <c r="B707" s="77" t="e">
        <f>'Лист1 - Tаблица 1 - Tаблица 1'!#REF!</f>
        <v>#REF!</v>
      </c>
      <c r="C707" s="82">
        <f>'Лист1 - Tаблица 1 - Tаблица 1'!$D$30</f>
        <v>50</v>
      </c>
      <c r="D707" s="72">
        <v>2</v>
      </c>
      <c r="E707" s="72">
        <v>100000</v>
      </c>
      <c r="F707" s="77">
        <f>'Лист1 - Tаблица 1 - Tаблица 1'!V30</f>
        <v>4.4348849999999995</v>
      </c>
      <c r="G707" s="78"/>
      <c r="H707" s="78"/>
      <c r="I707" s="78"/>
      <c r="J707" s="78"/>
      <c r="K707" s="79"/>
    </row>
    <row r="708" spans="1:11" ht="19.5" customHeight="1">
      <c r="A708" s="71" t="e">
        <f>'Лист1 - Tаблица 1 - Tаблица 1'!#REF!</f>
        <v>#REF!</v>
      </c>
      <c r="B708" s="77" t="e">
        <f>'Лист1 - Tаблица 1 - Tаблица 1'!#REF!</f>
        <v>#REF!</v>
      </c>
      <c r="C708" s="82">
        <f>'Лист1 - Tаблица 1 - Tаблица 1'!$D$30</f>
        <v>50</v>
      </c>
      <c r="D708" s="72">
        <v>2</v>
      </c>
      <c r="E708" s="72">
        <v>1000000</v>
      </c>
      <c r="F708" s="77">
        <f>'Лист1 - Tаблица 1 - Tаблица 1'!V30</f>
        <v>4.4348849999999995</v>
      </c>
      <c r="G708" s="78"/>
      <c r="H708" s="78"/>
      <c r="I708" s="78"/>
      <c r="J708" s="78"/>
      <c r="K708" s="79"/>
    </row>
    <row r="709" spans="1:11" ht="19.5" customHeight="1">
      <c r="A709" s="71" t="e">
        <f>'Лист1 - Tаблица 1 - Tаблица 1'!#REF!</f>
        <v>#REF!</v>
      </c>
      <c r="B709" s="77" t="e">
        <f>'Лист1 - Tаблица 1 - Tаблица 1'!#REF!</f>
        <v>#REF!</v>
      </c>
      <c r="C709" s="82">
        <f>'Лист1 - Tаблица 1 - Tаблица 1'!$D$30</f>
        <v>50</v>
      </c>
      <c r="D709" s="72">
        <v>3</v>
      </c>
      <c r="E709" s="72">
        <f>'Лист1 - Tаблица 1 - Tаблица 1'!$E$4</f>
        <v>10000</v>
      </c>
      <c r="F709" s="77">
        <f>'Лист1 - Tаблица 1 - Tаблица 1'!G30</f>
        <v>6.267625000000001</v>
      </c>
      <c r="G709" s="78"/>
      <c r="H709" s="78"/>
      <c r="I709" s="78"/>
      <c r="J709" s="78"/>
      <c r="K709" s="79"/>
    </row>
    <row r="710" spans="1:11" ht="19.5" customHeight="1">
      <c r="A710" s="71" t="e">
        <f>'Лист1 - Tаблица 1 - Tаблица 1'!#REF!</f>
        <v>#REF!</v>
      </c>
      <c r="B710" s="77" t="e">
        <f>'Лист1 - Tаблица 1 - Tаблица 1'!#REF!</f>
        <v>#REF!</v>
      </c>
      <c r="C710" s="82">
        <f>'Лист1 - Tаблица 1 - Tаблица 1'!$D$30</f>
        <v>50</v>
      </c>
      <c r="D710" s="72">
        <v>3</v>
      </c>
      <c r="E710" s="72">
        <f>'Лист1 - Tаблица 1 - Tаблица 1'!$I$4</f>
        <v>20000</v>
      </c>
      <c r="F710" s="77">
        <f>'Лист1 - Tаблица 1 - Tаблица 1'!K30</f>
        <v>6.016920000000001</v>
      </c>
      <c r="G710" s="78"/>
      <c r="H710" s="78"/>
      <c r="I710" s="78"/>
      <c r="J710" s="78"/>
      <c r="K710" s="79"/>
    </row>
    <row r="711" spans="1:11" ht="19.5" customHeight="1">
      <c r="A711" s="71" t="e">
        <f>'Лист1 - Tаблица 1 - Tаблица 1'!#REF!</f>
        <v>#REF!</v>
      </c>
      <c r="B711" s="77" t="e">
        <f>'Лист1 - Tаблица 1 - Tаблица 1'!#REF!</f>
        <v>#REF!</v>
      </c>
      <c r="C711" s="82">
        <f>'Лист1 - Tаблица 1 - Tаблица 1'!$D$30</f>
        <v>50</v>
      </c>
      <c r="D711" s="72">
        <v>3</v>
      </c>
      <c r="E711" s="72">
        <f>'Лист1 - Tаблица 1 - Tаблица 1'!$M$4</f>
        <v>30000</v>
      </c>
      <c r="F711" s="77">
        <f>'Лист1 - Tаблица 1 - Tаблица 1'!O30</f>
        <v>5.515509999999999</v>
      </c>
      <c r="G711" s="78"/>
      <c r="H711" s="78"/>
      <c r="I711" s="78"/>
      <c r="J711" s="78"/>
      <c r="K711" s="79"/>
    </row>
    <row r="712" spans="1:11" ht="19.5" customHeight="1">
      <c r="A712" s="71" t="e">
        <f>'Лист1 - Tаблица 1 - Tаблица 1'!#REF!</f>
        <v>#REF!</v>
      </c>
      <c r="B712" s="77" t="e">
        <f>'Лист1 - Tаблица 1 - Tаблица 1'!#REF!</f>
        <v>#REF!</v>
      </c>
      <c r="C712" s="82">
        <f>'Лист1 - Tаблица 1 - Tаблица 1'!$D$30</f>
        <v>50</v>
      </c>
      <c r="D712" s="72">
        <v>3</v>
      </c>
      <c r="E712" s="72">
        <f>'Лист1 - Tаблица 1 - Tаблица 1'!$Q$4</f>
        <v>50000</v>
      </c>
      <c r="F712" s="77">
        <f>'Лист1 - Tаблица 1 - Tаблица 1'!S30</f>
        <v>5.264805000000001</v>
      </c>
      <c r="G712" s="78"/>
      <c r="H712" s="78"/>
      <c r="I712" s="78"/>
      <c r="J712" s="78"/>
      <c r="K712" s="79"/>
    </row>
    <row r="713" spans="1:11" ht="19.5" customHeight="1">
      <c r="A713" s="71" t="e">
        <f>'Лист1 - Tаблица 1 - Tаблица 1'!#REF!</f>
        <v>#REF!</v>
      </c>
      <c r="B713" s="77" t="e">
        <f>'Лист1 - Tаблица 1 - Tаблица 1'!#REF!</f>
        <v>#REF!</v>
      </c>
      <c r="C713" s="82">
        <f>'Лист1 - Tаблица 1 - Tаблица 1'!$D$30</f>
        <v>50</v>
      </c>
      <c r="D713" s="72">
        <v>3</v>
      </c>
      <c r="E713" s="72">
        <v>100000</v>
      </c>
      <c r="F713" s="77">
        <f>'Лист1 - Tаблица 1 - Tаблица 1'!W30</f>
        <v>4.763395</v>
      </c>
      <c r="G713" s="78"/>
      <c r="H713" s="78"/>
      <c r="I713" s="78"/>
      <c r="J713" s="78"/>
      <c r="K713" s="79"/>
    </row>
    <row r="714" spans="1:11" ht="19.5" customHeight="1">
      <c r="A714" s="71" t="e">
        <f>'Лист1 - Tаблица 1 - Tаблица 1'!#REF!</f>
        <v>#REF!</v>
      </c>
      <c r="B714" s="77" t="e">
        <f>'Лист1 - Tаблица 1 - Tаблица 1'!#REF!</f>
        <v>#REF!</v>
      </c>
      <c r="C714" s="82">
        <f>'Лист1 - Tаблица 1 - Tаблица 1'!$D$30</f>
        <v>50</v>
      </c>
      <c r="D714" s="72">
        <v>3</v>
      </c>
      <c r="E714" s="72">
        <v>1000000</v>
      </c>
      <c r="F714" s="77">
        <f>'Лист1 - Tаблица 1 - Tаблица 1'!W30</f>
        <v>4.763395</v>
      </c>
      <c r="G714" s="78"/>
      <c r="H714" s="78"/>
      <c r="I714" s="78"/>
      <c r="J714" s="78"/>
      <c r="K714" s="79"/>
    </row>
    <row r="715" spans="1:11" ht="19.5" customHeight="1">
      <c r="A715" s="71" t="e">
        <f>'Лист1 - Tаблица 1 - Tаблица 1'!#REF!</f>
        <v>#REF!</v>
      </c>
      <c r="B715" s="77" t="e">
        <f>'Лист1 - Tаблица 1 - Tаблица 1'!#REF!</f>
        <v>#REF!</v>
      </c>
      <c r="C715" s="82">
        <f>'Лист1 - Tаблица 1 - Tаблица 1'!$D$30</f>
        <v>50</v>
      </c>
      <c r="D715" s="72">
        <v>4</v>
      </c>
      <c r="E715" s="72">
        <f>'Лист1 - Tаблица 1 - Tаблица 1'!$E$4</f>
        <v>10000</v>
      </c>
      <c r="F715" s="77">
        <f>'Лист1 - Tаблица 1 - Tаблица 1'!H30</f>
        <v>7.132125</v>
      </c>
      <c r="G715" s="78"/>
      <c r="H715" s="78"/>
      <c r="I715" s="78"/>
      <c r="J715" s="78"/>
      <c r="K715" s="79"/>
    </row>
    <row r="716" spans="1:11" ht="19.5" customHeight="1">
      <c r="A716" s="71" t="e">
        <f>'Лист1 - Tаблица 1 - Tаблица 1'!#REF!</f>
        <v>#REF!</v>
      </c>
      <c r="B716" s="77" t="e">
        <f>'Лист1 - Tаблица 1 - Tаблица 1'!#REF!</f>
        <v>#REF!</v>
      </c>
      <c r="C716" s="82">
        <f>'Лист1 - Tаблица 1 - Tаблица 1'!$D$30</f>
        <v>50</v>
      </c>
      <c r="D716" s="72">
        <v>4</v>
      </c>
      <c r="E716" s="72">
        <f>'Лист1 - Tаблица 1 - Tаблица 1'!$I$4</f>
        <v>20000</v>
      </c>
      <c r="F716" s="77">
        <f>'Лист1 - Tаблица 1 - Tаблица 1'!L30</f>
        <v>6.84684</v>
      </c>
      <c r="G716" s="78"/>
      <c r="H716" s="78"/>
      <c r="I716" s="78"/>
      <c r="J716" s="78"/>
      <c r="K716" s="79"/>
    </row>
    <row r="717" spans="1:11" ht="19.5" customHeight="1">
      <c r="A717" s="71" t="e">
        <f>'Лист1 - Tаблица 1 - Tаблица 1'!#REF!</f>
        <v>#REF!</v>
      </c>
      <c r="B717" s="77" t="e">
        <f>'Лист1 - Tаблица 1 - Tаблица 1'!#REF!</f>
        <v>#REF!</v>
      </c>
      <c r="C717" s="82">
        <f>'Лист1 - Tаблица 1 - Tаблица 1'!$D$30</f>
        <v>50</v>
      </c>
      <c r="D717" s="72">
        <v>4</v>
      </c>
      <c r="E717" s="72">
        <f>'Лист1 - Tаблица 1 - Tаблица 1'!$M$4</f>
        <v>30000</v>
      </c>
      <c r="F717" s="77">
        <f>'Лист1 - Tаблица 1 - Tаблица 1'!P30</f>
        <v>6.276269999999999</v>
      </c>
      <c r="G717" s="78"/>
      <c r="H717" s="78"/>
      <c r="I717" s="78"/>
      <c r="J717" s="78"/>
      <c r="K717" s="79"/>
    </row>
    <row r="718" spans="1:11" ht="19.5" customHeight="1">
      <c r="A718" s="71" t="e">
        <f>'Лист1 - Tаблица 1 - Tаблица 1'!#REF!</f>
        <v>#REF!</v>
      </c>
      <c r="B718" s="77" t="e">
        <f>'Лист1 - Tаблица 1 - Tаблица 1'!#REF!</f>
        <v>#REF!</v>
      </c>
      <c r="C718" s="82">
        <f>'Лист1 - Tаблица 1 - Tаблица 1'!$D$30</f>
        <v>50</v>
      </c>
      <c r="D718" s="72">
        <v>4</v>
      </c>
      <c r="E718" s="72">
        <f>'Лист1 - Tаблица 1 - Tаблица 1'!$Q$4</f>
        <v>50000</v>
      </c>
      <c r="F718" s="77">
        <f>'Лист1 - Tаблица 1 - Tаблица 1'!T30</f>
        <v>5.990985</v>
      </c>
      <c r="G718" s="78"/>
      <c r="H718" s="78"/>
      <c r="I718" s="78"/>
      <c r="J718" s="78"/>
      <c r="K718" s="79"/>
    </row>
    <row r="719" spans="1:11" ht="19.5" customHeight="1">
      <c r="A719" s="71" t="e">
        <f>'Лист1 - Tаблица 1 - Tаблица 1'!#REF!</f>
        <v>#REF!</v>
      </c>
      <c r="B719" s="77" t="e">
        <f>'Лист1 - Tаблица 1 - Tаблица 1'!#REF!</f>
        <v>#REF!</v>
      </c>
      <c r="C719" s="82">
        <f>'Лист1 - Tаблица 1 - Tаблица 1'!$D$30</f>
        <v>50</v>
      </c>
      <c r="D719" s="72">
        <v>4</v>
      </c>
      <c r="E719" s="72">
        <v>100000</v>
      </c>
      <c r="F719" s="77">
        <f>'Лист1 - Tаблица 1 - Tаблица 1'!X30</f>
        <v>5.420415</v>
      </c>
      <c r="G719" s="78"/>
      <c r="H719" s="78"/>
      <c r="I719" s="78"/>
      <c r="J719" s="78"/>
      <c r="K719" s="79"/>
    </row>
    <row r="720" spans="1:11" ht="19.5" customHeight="1">
      <c r="A720" s="71" t="e">
        <f>'Лист1 - Tаблица 1 - Tаблица 1'!#REF!</f>
        <v>#REF!</v>
      </c>
      <c r="B720" s="77" t="e">
        <f>'Лист1 - Tаблица 1 - Tаблица 1'!#REF!</f>
        <v>#REF!</v>
      </c>
      <c r="C720" s="82">
        <f>'Лист1 - Tаблица 1 - Tаблица 1'!$D$30</f>
        <v>50</v>
      </c>
      <c r="D720" s="72">
        <v>4</v>
      </c>
      <c r="E720" s="72">
        <v>1000000</v>
      </c>
      <c r="F720" s="77">
        <f>'Лист1 - Tаблица 1 - Tаблица 1'!X30</f>
        <v>5.420415</v>
      </c>
      <c r="G720" s="78"/>
      <c r="H720" s="78"/>
      <c r="I720" s="78"/>
      <c r="J720" s="78"/>
      <c r="K720" s="79"/>
    </row>
    <row r="721" spans="1:11" ht="19.5" customHeight="1">
      <c r="A721" s="71" t="str">
        <f>'Лист1 - Tаблица 1 - Tаблица 1'!$A$42</f>
        <v>ПАКЕТ в/д с ручкой БАНАН</v>
      </c>
      <c r="B721" s="77" t="str">
        <f>'Лист1 - Tаблица 1 - Tаблица 1'!$B$42</f>
        <v>20х30</v>
      </c>
      <c r="C721" s="82">
        <f>'Лист1 - Tаблица 1 - Tаблица 1'!$D$42</f>
        <v>100</v>
      </c>
      <c r="D721" s="63">
        <v>1</v>
      </c>
      <c r="E721" s="72">
        <f>'Лист1 - Tаблица 1 - Tаблица 1'!$E$4</f>
        <v>10000</v>
      </c>
      <c r="F721" s="77">
        <f>'Лист1 - Tаблица 1 - Tаблица 1'!E42</f>
        <v>1.8239999999999998</v>
      </c>
      <c r="G721" s="78"/>
      <c r="H721" s="78"/>
      <c r="I721" s="78"/>
      <c r="J721" s="78"/>
      <c r="K721" s="79"/>
    </row>
    <row r="722" spans="1:11" ht="19.5" customHeight="1">
      <c r="A722" s="71" t="str">
        <f>'Лист1 - Tаблица 1 - Tаблица 1'!$A$42</f>
        <v>ПАКЕТ в/д с ручкой БАНАН</v>
      </c>
      <c r="B722" s="77" t="str">
        <f>'Лист1 - Tаблица 1 - Tаблица 1'!$B$42</f>
        <v>20х30</v>
      </c>
      <c r="C722" s="82">
        <f>'Лист1 - Tаблица 1 - Tаблица 1'!$D$42</f>
        <v>100</v>
      </c>
      <c r="D722" s="66">
        <v>1</v>
      </c>
      <c r="E722" s="72">
        <f>'Лист1 - Tаблица 1 - Tаблица 1'!$I$4</f>
        <v>20000</v>
      </c>
      <c r="F722" s="77">
        <f>'Лист1 - Tаблица 1 - Tаблица 1'!I42</f>
        <v>1.5390000000000001</v>
      </c>
      <c r="G722" s="78"/>
      <c r="H722" s="78"/>
      <c r="I722" s="78"/>
      <c r="J722" s="78"/>
      <c r="K722" s="79"/>
    </row>
    <row r="723" spans="1:11" ht="19.5" customHeight="1">
      <c r="A723" s="71" t="str">
        <f>'Лист1 - Tаблица 1 - Tаблица 1'!$A$42</f>
        <v>ПАКЕТ в/д с ручкой БАНАН</v>
      </c>
      <c r="B723" s="77" t="str">
        <f>'Лист1 - Tаблица 1 - Tаблица 1'!$B$42</f>
        <v>20х30</v>
      </c>
      <c r="C723" s="82">
        <f>'Лист1 - Tаблица 1 - Tаблица 1'!$D$42</f>
        <v>100</v>
      </c>
      <c r="D723" s="66">
        <v>1</v>
      </c>
      <c r="E723" s="72">
        <f>'Лист1 - Tаблица 1 - Tаблица 1'!$M$4</f>
        <v>30000</v>
      </c>
      <c r="F723" s="77">
        <f>'Лист1 - Tаблица 1 - Tаблица 1'!M42</f>
        <v>1.425</v>
      </c>
      <c r="G723" s="78"/>
      <c r="H723" s="78"/>
      <c r="I723" s="78"/>
      <c r="J723" s="78"/>
      <c r="K723" s="79"/>
    </row>
    <row r="724" spans="1:11" ht="19.5" customHeight="1">
      <c r="A724" s="71" t="str">
        <f>'Лист1 - Tаблица 1 - Tаблица 1'!$A$42</f>
        <v>ПАКЕТ в/д с ручкой БАНАН</v>
      </c>
      <c r="B724" s="77" t="str">
        <f>'Лист1 - Tаблица 1 - Tаблица 1'!$B$42</f>
        <v>20х30</v>
      </c>
      <c r="C724" s="82">
        <f>'Лист1 - Tаблица 1 - Tаблица 1'!$D$42</f>
        <v>100</v>
      </c>
      <c r="D724" s="66">
        <v>1</v>
      </c>
      <c r="E724" s="72">
        <f>'Лист1 - Tаблица 1 - Tаблица 1'!$Q$4</f>
        <v>50000</v>
      </c>
      <c r="F724" s="77">
        <f>'Лист1 - Tаблица 1 - Tаблица 1'!Q42</f>
        <v>1.197</v>
      </c>
      <c r="G724" s="78"/>
      <c r="H724" s="78"/>
      <c r="I724" s="78"/>
      <c r="J724" s="78"/>
      <c r="K724" s="79"/>
    </row>
    <row r="725" spans="1:11" ht="19.5" customHeight="1">
      <c r="A725" s="71" t="str">
        <f>'Лист1 - Tаблица 1 - Tаблица 1'!$A$42</f>
        <v>ПАКЕТ в/д с ручкой БАНАН</v>
      </c>
      <c r="B725" s="77" t="str">
        <f>'Лист1 - Tаблица 1 - Tаблица 1'!$B$42</f>
        <v>20х30</v>
      </c>
      <c r="C725" s="82">
        <f>'Лист1 - Tаблица 1 - Tаблица 1'!$D$42</f>
        <v>100</v>
      </c>
      <c r="D725" s="66">
        <v>1</v>
      </c>
      <c r="E725" s="72">
        <v>100000</v>
      </c>
      <c r="F725" s="77">
        <f>'Лист1 - Tаблица 1 - Tаблица 1'!U42</f>
        <v>1.1400000000000001</v>
      </c>
      <c r="G725" s="78"/>
      <c r="H725" s="78"/>
      <c r="I725" s="78"/>
      <c r="J725" s="78"/>
      <c r="K725" s="79"/>
    </row>
    <row r="726" spans="1:11" ht="19.5" customHeight="1">
      <c r="A726" s="71" t="str">
        <f>'Лист1 - Tаблица 1 - Tаблица 1'!$A$42</f>
        <v>ПАКЕТ в/д с ручкой БАНАН</v>
      </c>
      <c r="B726" s="77" t="str">
        <f>'Лист1 - Tаблица 1 - Tаблица 1'!$B$42</f>
        <v>20х30</v>
      </c>
      <c r="C726" s="82">
        <f>'Лист1 - Tаблица 1 - Tаблица 1'!$D$42</f>
        <v>100</v>
      </c>
      <c r="D726" s="69">
        <v>1</v>
      </c>
      <c r="E726" s="72">
        <v>1000000</v>
      </c>
      <c r="F726" s="77">
        <f>'Лист1 - Tаблица 1 - Tаблица 1'!U42</f>
        <v>1.1400000000000001</v>
      </c>
      <c r="G726" s="78"/>
      <c r="H726" s="78"/>
      <c r="I726" s="78"/>
      <c r="J726" s="78"/>
      <c r="K726" s="79"/>
    </row>
    <row r="727" spans="1:11" ht="19.5" customHeight="1">
      <c r="A727" s="71" t="str">
        <f>'Лист1 - Tаблица 1 - Tаблица 1'!$A$42</f>
        <v>ПАКЕТ в/д с ручкой БАНАН</v>
      </c>
      <c r="B727" s="77" t="str">
        <f>'Лист1 - Tаблица 1 - Tаблица 1'!$B$42</f>
        <v>20х30</v>
      </c>
      <c r="C727" s="82">
        <f>'Лист1 - Tаблица 1 - Tаблица 1'!$D$42</f>
        <v>100</v>
      </c>
      <c r="D727" s="72">
        <v>2</v>
      </c>
      <c r="E727" s="72">
        <f>'Лист1 - Tаблица 1 - Tаблица 1'!$E$4</f>
        <v>10000</v>
      </c>
      <c r="F727" s="77">
        <f>'Лист1 - Tаблица 1 - Tаблица 1'!F42</f>
        <v>1.96992</v>
      </c>
      <c r="G727" s="78"/>
      <c r="H727" s="78"/>
      <c r="I727" s="78"/>
      <c r="J727" s="78"/>
      <c r="K727" s="79"/>
    </row>
    <row r="728" spans="1:11" ht="19.5" customHeight="1">
      <c r="A728" s="71" t="str">
        <f>'Лист1 - Tаблица 1 - Tаблица 1'!$A$42</f>
        <v>ПАКЕТ в/д с ручкой БАНАН</v>
      </c>
      <c r="B728" s="77" t="str">
        <f>'Лист1 - Tаблица 1 - Tаблица 1'!$B$42</f>
        <v>20х30</v>
      </c>
      <c r="C728" s="82">
        <f>'Лист1 - Tаблица 1 - Tаблица 1'!$D$42</f>
        <v>100</v>
      </c>
      <c r="D728" s="72">
        <v>2</v>
      </c>
      <c r="E728" s="72">
        <f>'Лист1 - Tаблица 1 - Tаблица 1'!$I$4</f>
        <v>20000</v>
      </c>
      <c r="F728" s="77">
        <f>'Лист1 - Tаблица 1 - Tаблица 1'!J42</f>
        <v>1.6621200000000003</v>
      </c>
      <c r="G728" s="78"/>
      <c r="H728" s="78"/>
      <c r="I728" s="78"/>
      <c r="J728" s="78"/>
      <c r="K728" s="79"/>
    </row>
    <row r="729" spans="1:11" ht="19.5" customHeight="1">
      <c r="A729" s="71" t="str">
        <f>'Лист1 - Tаблица 1 - Tаблица 1'!$A$42</f>
        <v>ПАКЕТ в/д с ручкой БАНАН</v>
      </c>
      <c r="B729" s="77" t="str">
        <f>'Лист1 - Tаблица 1 - Tаблица 1'!$B$42</f>
        <v>20х30</v>
      </c>
      <c r="C729" s="82">
        <f>'Лист1 - Tаблица 1 - Tаблица 1'!$D$42</f>
        <v>100</v>
      </c>
      <c r="D729" s="72">
        <v>2</v>
      </c>
      <c r="E729" s="72">
        <f>'Лист1 - Tаблица 1 - Tаблица 1'!$M$4</f>
        <v>30000</v>
      </c>
      <c r="F729" s="77">
        <f>'Лист1 - Tаблица 1 - Tаблица 1'!N42</f>
        <v>1.5390000000000001</v>
      </c>
      <c r="G729" s="78"/>
      <c r="H729" s="78"/>
      <c r="I729" s="78"/>
      <c r="J729" s="78"/>
      <c r="K729" s="79"/>
    </row>
    <row r="730" spans="1:11" ht="19.5" customHeight="1">
      <c r="A730" s="71" t="str">
        <f>'Лист1 - Tаблица 1 - Tаблица 1'!$A$42</f>
        <v>ПАКЕТ в/д с ручкой БАНАН</v>
      </c>
      <c r="B730" s="77" t="str">
        <f>'Лист1 - Tаблица 1 - Tаблица 1'!$B$42</f>
        <v>20х30</v>
      </c>
      <c r="C730" s="82">
        <f>'Лист1 - Tаблица 1 - Tаблица 1'!$D$42</f>
        <v>100</v>
      </c>
      <c r="D730" s="72">
        <v>2</v>
      </c>
      <c r="E730" s="72">
        <f>'Лист1 - Tаблица 1 - Tаблица 1'!$Q$4</f>
        <v>50000</v>
      </c>
      <c r="F730" s="77">
        <f>'Лист1 - Tаблица 1 - Tаблица 1'!R42</f>
        <v>1.2927600000000001</v>
      </c>
      <c r="G730" s="78"/>
      <c r="H730" s="78"/>
      <c r="I730" s="78"/>
      <c r="J730" s="78"/>
      <c r="K730" s="79"/>
    </row>
    <row r="731" spans="1:11" ht="19.5" customHeight="1">
      <c r="A731" s="71" t="str">
        <f>'Лист1 - Tаблица 1 - Tаблица 1'!$A$42</f>
        <v>ПАКЕТ в/д с ручкой БАНАН</v>
      </c>
      <c r="B731" s="77" t="str">
        <f>'Лист1 - Tаблица 1 - Tаблица 1'!$B$42</f>
        <v>20х30</v>
      </c>
      <c r="C731" s="82">
        <f>'Лист1 - Tаблица 1 - Tаблица 1'!$D$42</f>
        <v>100</v>
      </c>
      <c r="D731" s="72">
        <v>2</v>
      </c>
      <c r="E731" s="72">
        <v>100000</v>
      </c>
      <c r="F731" s="77">
        <f>'Лист1 - Tаблица 1 - Tаблица 1'!V42</f>
        <v>1.2312</v>
      </c>
      <c r="G731" s="78"/>
      <c r="H731" s="78"/>
      <c r="I731" s="78"/>
      <c r="J731" s="78"/>
      <c r="K731" s="79"/>
    </row>
    <row r="732" spans="1:11" ht="19.5" customHeight="1">
      <c r="A732" s="71" t="str">
        <f>'Лист1 - Tаблица 1 - Tаблица 1'!$A$42</f>
        <v>ПАКЕТ в/д с ручкой БАНАН</v>
      </c>
      <c r="B732" s="77" t="str">
        <f>'Лист1 - Tаблица 1 - Tаблица 1'!$B$42</f>
        <v>20х30</v>
      </c>
      <c r="C732" s="82">
        <f>'Лист1 - Tаблица 1 - Tаблица 1'!$D$42</f>
        <v>100</v>
      </c>
      <c r="D732" s="72">
        <v>2</v>
      </c>
      <c r="E732" s="72">
        <v>1000000</v>
      </c>
      <c r="F732" s="77">
        <f>'Лист1 - Tаблица 1 - Tаблица 1'!V42</f>
        <v>1.2312</v>
      </c>
      <c r="G732" s="78"/>
      <c r="H732" s="78"/>
      <c r="I732" s="78"/>
      <c r="J732" s="78"/>
      <c r="K732" s="79"/>
    </row>
    <row r="733" spans="1:11" ht="19.5" customHeight="1">
      <c r="A733" s="71" t="str">
        <f>'Лист1 - Tаблица 1 - Tаблица 1'!$A$42</f>
        <v>ПАКЕТ в/д с ручкой БАНАН</v>
      </c>
      <c r="B733" s="77" t="str">
        <f>'Лист1 - Tаблица 1 - Tаблица 1'!$B$42</f>
        <v>20х30</v>
      </c>
      <c r="C733" s="82">
        <f>'Лист1 - Tаблица 1 - Tаблица 1'!$D$42</f>
        <v>100</v>
      </c>
      <c r="D733" s="72">
        <v>3</v>
      </c>
      <c r="E733" s="72">
        <f>'Лист1 - Tаблица 1 - Tаблица 1'!$E$4</f>
        <v>10000</v>
      </c>
      <c r="F733" s="77">
        <f>'Лист1 - Tаблица 1 - Tаблица 1'!G42</f>
        <v>2.11584</v>
      </c>
      <c r="G733" s="78"/>
      <c r="H733" s="78"/>
      <c r="I733" s="78"/>
      <c r="J733" s="78"/>
      <c r="K733" s="79"/>
    </row>
    <row r="734" spans="1:11" ht="19.5" customHeight="1">
      <c r="A734" s="71" t="str">
        <f>'Лист1 - Tаблица 1 - Tаблица 1'!$A$42</f>
        <v>ПАКЕТ в/д с ручкой БАНАН</v>
      </c>
      <c r="B734" s="77" t="str">
        <f>'Лист1 - Tаблица 1 - Tаблица 1'!$B$42</f>
        <v>20х30</v>
      </c>
      <c r="C734" s="82">
        <f>'Лист1 - Tаблица 1 - Tаблица 1'!$D$42</f>
        <v>100</v>
      </c>
      <c r="D734" s="72">
        <v>3</v>
      </c>
      <c r="E734" s="72">
        <f>'Лист1 - Tаблица 1 - Tаблица 1'!$I$4</f>
        <v>20000</v>
      </c>
      <c r="F734" s="77">
        <f>'Лист1 - Tаблица 1 - Tаблица 1'!K42</f>
        <v>1.7852400000000002</v>
      </c>
      <c r="G734" s="78"/>
      <c r="H734" s="78"/>
      <c r="I734" s="78"/>
      <c r="J734" s="78"/>
      <c r="K734" s="79"/>
    </row>
    <row r="735" spans="1:11" ht="19.5" customHeight="1">
      <c r="A735" s="71" t="str">
        <f>'Лист1 - Tаблица 1 - Tаблица 1'!$A$42</f>
        <v>ПАКЕТ в/д с ручкой БАНАН</v>
      </c>
      <c r="B735" s="77" t="str">
        <f>'Лист1 - Tаблица 1 - Tаблица 1'!$B$42</f>
        <v>20х30</v>
      </c>
      <c r="C735" s="82">
        <f>'Лист1 - Tаблица 1 - Tаблица 1'!$D$42</f>
        <v>100</v>
      </c>
      <c r="D735" s="72">
        <v>3</v>
      </c>
      <c r="E735" s="72">
        <f>'Лист1 - Tаблица 1 - Tаблица 1'!$M$4</f>
        <v>30000</v>
      </c>
      <c r="F735" s="77">
        <f>'Лист1 - Tаблица 1 - Tаблица 1'!O42</f>
        <v>1.653</v>
      </c>
      <c r="G735" s="78"/>
      <c r="H735" s="78"/>
      <c r="I735" s="78"/>
      <c r="J735" s="78"/>
      <c r="K735" s="79"/>
    </row>
    <row r="736" spans="1:11" ht="19.5" customHeight="1">
      <c r="A736" s="71" t="str">
        <f>'Лист1 - Tаблица 1 - Tаблица 1'!$A$42</f>
        <v>ПАКЕТ в/д с ручкой БАНАН</v>
      </c>
      <c r="B736" s="77" t="str">
        <f>'Лист1 - Tаблица 1 - Tаблица 1'!$B$42</f>
        <v>20х30</v>
      </c>
      <c r="C736" s="82">
        <f>'Лист1 - Tаблица 1 - Tаблица 1'!$D$42</f>
        <v>100</v>
      </c>
      <c r="D736" s="72">
        <v>3</v>
      </c>
      <c r="E736" s="72">
        <f>'Лист1 - Tаблица 1 - Tаблица 1'!$Q$4</f>
        <v>50000</v>
      </c>
      <c r="F736" s="77">
        <f>'Лист1 - Tаблица 1 - Tаблица 1'!S42</f>
        <v>1.3885200000000002</v>
      </c>
      <c r="G736" s="78"/>
      <c r="H736" s="78"/>
      <c r="I736" s="78"/>
      <c r="J736" s="78"/>
      <c r="K736" s="79"/>
    </row>
    <row r="737" spans="1:11" ht="19.5" customHeight="1">
      <c r="A737" s="71" t="str">
        <f>'Лист1 - Tаблица 1 - Tаблица 1'!$A$42</f>
        <v>ПАКЕТ в/д с ручкой БАНАН</v>
      </c>
      <c r="B737" s="77" t="str">
        <f>'Лист1 - Tаблица 1 - Tаблица 1'!$B$42</f>
        <v>20х30</v>
      </c>
      <c r="C737" s="82">
        <f>'Лист1 - Tаблица 1 - Tаблица 1'!$D$42</f>
        <v>100</v>
      </c>
      <c r="D737" s="72">
        <v>3</v>
      </c>
      <c r="E737" s="72">
        <v>100000</v>
      </c>
      <c r="F737" s="77">
        <f>'Лист1 - Tаблица 1 - Tаблица 1'!W42</f>
        <v>1.3224</v>
      </c>
      <c r="G737" s="78"/>
      <c r="H737" s="78"/>
      <c r="I737" s="78"/>
      <c r="J737" s="78"/>
      <c r="K737" s="79"/>
    </row>
    <row r="738" spans="1:11" ht="19.5" customHeight="1">
      <c r="A738" s="71" t="str">
        <f>'Лист1 - Tаблица 1 - Tаблица 1'!$A$42</f>
        <v>ПАКЕТ в/д с ручкой БАНАН</v>
      </c>
      <c r="B738" s="77" t="str">
        <f>'Лист1 - Tаблица 1 - Tаблица 1'!$B$42</f>
        <v>20х30</v>
      </c>
      <c r="C738" s="82">
        <f>'Лист1 - Tаблица 1 - Tаблица 1'!$D$42</f>
        <v>100</v>
      </c>
      <c r="D738" s="72">
        <v>3</v>
      </c>
      <c r="E738" s="72">
        <v>1000000</v>
      </c>
      <c r="F738" s="77">
        <f>'Лист1 - Tаблица 1 - Tаблица 1'!W42</f>
        <v>1.3224</v>
      </c>
      <c r="G738" s="78"/>
      <c r="H738" s="78"/>
      <c r="I738" s="78"/>
      <c r="J738" s="78"/>
      <c r="K738" s="79"/>
    </row>
    <row r="739" spans="1:11" ht="19.5" customHeight="1">
      <c r="A739" s="71" t="str">
        <f>'Лист1 - Tаблица 1 - Tаблица 1'!$A$42</f>
        <v>ПАКЕТ в/д с ручкой БАНАН</v>
      </c>
      <c r="B739" s="77" t="str">
        <f>'Лист1 - Tаблица 1 - Tаблица 1'!$B$42</f>
        <v>20х30</v>
      </c>
      <c r="C739" s="82">
        <f>'Лист1 - Tаблица 1 - Tаблица 1'!$D$42</f>
        <v>100</v>
      </c>
      <c r="D739" s="72">
        <v>4</v>
      </c>
      <c r="E739" s="72">
        <f>'Лист1 - Tаблица 1 - Tаблица 1'!$E$4</f>
        <v>10000</v>
      </c>
      <c r="F739" s="77">
        <f>'Лист1 - Tаблица 1 - Tаблица 1'!H42</f>
        <v>2.40768</v>
      </c>
      <c r="G739" s="78"/>
      <c r="H739" s="78"/>
      <c r="I739" s="78"/>
      <c r="J739" s="78"/>
      <c r="K739" s="79"/>
    </row>
    <row r="740" spans="1:11" ht="19.5" customHeight="1">
      <c r="A740" s="71" t="str">
        <f>'Лист1 - Tаблица 1 - Tаблица 1'!$A$42</f>
        <v>ПАКЕТ в/д с ручкой БАНАН</v>
      </c>
      <c r="B740" s="77" t="str">
        <f>'Лист1 - Tаблица 1 - Tаблица 1'!$B$42</f>
        <v>20х30</v>
      </c>
      <c r="C740" s="82">
        <f>'Лист1 - Tаблица 1 - Tаблица 1'!$D$42</f>
        <v>100</v>
      </c>
      <c r="D740" s="72">
        <v>4</v>
      </c>
      <c r="E740" s="72">
        <f>'Лист1 - Tаблица 1 - Tаблица 1'!$I$4</f>
        <v>20000</v>
      </c>
      <c r="F740" s="77">
        <f>'Лист1 - Tаблица 1 - Tаблица 1'!L42</f>
        <v>2.03148</v>
      </c>
      <c r="G740" s="78"/>
      <c r="H740" s="78"/>
      <c r="I740" s="78"/>
      <c r="J740" s="78"/>
      <c r="K740" s="79"/>
    </row>
    <row r="741" spans="1:11" ht="19.5" customHeight="1">
      <c r="A741" s="71" t="str">
        <f>'Лист1 - Tаблица 1 - Tаблица 1'!$A$42</f>
        <v>ПАКЕТ в/д с ручкой БАНАН</v>
      </c>
      <c r="B741" s="77" t="str">
        <f>'Лист1 - Tаблица 1 - Tаблица 1'!$B$42</f>
        <v>20х30</v>
      </c>
      <c r="C741" s="82">
        <f>'Лист1 - Tаблица 1 - Tаблица 1'!$D$42</f>
        <v>100</v>
      </c>
      <c r="D741" s="72">
        <v>4</v>
      </c>
      <c r="E741" s="72">
        <f>'Лист1 - Tаблица 1 - Tаблица 1'!$M$4</f>
        <v>30000</v>
      </c>
      <c r="F741" s="77">
        <f>'Лист1 - Tаблица 1 - Tаблица 1'!P42</f>
        <v>1.881</v>
      </c>
      <c r="G741" s="78"/>
      <c r="H741" s="78"/>
      <c r="I741" s="78"/>
      <c r="J741" s="78"/>
      <c r="K741" s="79"/>
    </row>
    <row r="742" spans="1:11" ht="19.5" customHeight="1">
      <c r="A742" s="71" t="str">
        <f>'Лист1 - Tаблица 1 - Tаблица 1'!$A$42</f>
        <v>ПАКЕТ в/д с ручкой БАНАН</v>
      </c>
      <c r="B742" s="77" t="str">
        <f>'Лист1 - Tаблица 1 - Tаблица 1'!$B$42</f>
        <v>20х30</v>
      </c>
      <c r="C742" s="82">
        <f>'Лист1 - Tаблица 1 - Tаблица 1'!$D$42</f>
        <v>100</v>
      </c>
      <c r="D742" s="72">
        <v>4</v>
      </c>
      <c r="E742" s="72">
        <f>'Лист1 - Tаблица 1 - Tаблица 1'!$Q$4</f>
        <v>50000</v>
      </c>
      <c r="F742" s="77">
        <f>'Лист1 - Tаблица 1 - Tаблица 1'!T42</f>
        <v>1.5800400000000001</v>
      </c>
      <c r="G742" s="78"/>
      <c r="H742" s="78"/>
      <c r="I742" s="78"/>
      <c r="J742" s="78"/>
      <c r="K742" s="79"/>
    </row>
    <row r="743" spans="1:11" ht="19.5" customHeight="1">
      <c r="A743" s="71" t="str">
        <f>'Лист1 - Tаблица 1 - Tаблица 1'!$A$42</f>
        <v>ПАКЕТ в/д с ручкой БАНАН</v>
      </c>
      <c r="B743" s="77" t="str">
        <f>'Лист1 - Tаблица 1 - Tаблица 1'!$B$42</f>
        <v>20х30</v>
      </c>
      <c r="C743" s="82">
        <f>'Лист1 - Tаблица 1 - Tаблица 1'!$D$42</f>
        <v>100</v>
      </c>
      <c r="D743" s="72">
        <v>4</v>
      </c>
      <c r="E743" s="72">
        <v>100000</v>
      </c>
      <c r="F743" s="77">
        <f>'Лист1 - Tаблица 1 - Tаблица 1'!X42</f>
        <v>1.5048000000000001</v>
      </c>
      <c r="G743" s="78"/>
      <c r="H743" s="78"/>
      <c r="I743" s="78"/>
      <c r="J743" s="78"/>
      <c r="K743" s="79"/>
    </row>
    <row r="744" spans="1:11" ht="19.5" customHeight="1">
      <c r="A744" s="71" t="str">
        <f>'Лист1 - Tаблица 1 - Tаблица 1'!$A$42</f>
        <v>ПАКЕТ в/д с ручкой БАНАН</v>
      </c>
      <c r="B744" s="77" t="str">
        <f>'Лист1 - Tаблица 1 - Tаблица 1'!$B$42</f>
        <v>20х30</v>
      </c>
      <c r="C744" s="82">
        <f>'Лист1 - Tаблица 1 - Tаблица 1'!$D$42</f>
        <v>100</v>
      </c>
      <c r="D744" s="72">
        <v>4</v>
      </c>
      <c r="E744" s="72">
        <v>1000000</v>
      </c>
      <c r="F744" s="77">
        <f>'Лист1 - Tаблица 1 - Tаблица 1'!X42</f>
        <v>1.5048000000000001</v>
      </c>
      <c r="G744" s="78"/>
      <c r="H744" s="78"/>
      <c r="I744" s="78"/>
      <c r="J744" s="78"/>
      <c r="K744" s="79"/>
    </row>
    <row r="745" spans="1:11" ht="19.5" customHeight="1">
      <c r="A745" s="71" t="str">
        <f>'Лист1 - Tаблица 1 - Tаблица 1'!$A$42</f>
        <v>ПАКЕТ в/д с ручкой БАНАН</v>
      </c>
      <c r="B745" s="77" t="str">
        <f>'Лист1 - Tаблица 1 - Tаблица 1'!$B$43</f>
        <v>24х35</v>
      </c>
      <c r="C745" s="82">
        <f>'Лист1 - Tаблица 1 - Tаблица 1'!$D$42</f>
        <v>100</v>
      </c>
      <c r="D745" s="63">
        <v>1</v>
      </c>
      <c r="E745" s="72">
        <f>'Лист1 - Tаблица 1 - Tаблица 1'!$E$4</f>
        <v>10000</v>
      </c>
      <c r="F745" s="77">
        <f>'Лист1 - Tаблица 1 - Tаблица 1'!E43</f>
        <v>2.5536</v>
      </c>
      <c r="G745" s="78"/>
      <c r="H745" s="78"/>
      <c r="I745" s="78"/>
      <c r="J745" s="78"/>
      <c r="K745" s="79"/>
    </row>
    <row r="746" spans="1:11" ht="19.5" customHeight="1">
      <c r="A746" s="71" t="str">
        <f>'Лист1 - Tаблица 1 - Tаблица 1'!$A$42</f>
        <v>ПАКЕТ в/д с ручкой БАНАН</v>
      </c>
      <c r="B746" s="77" t="str">
        <f>'Лист1 - Tаблица 1 - Tаблица 1'!$B$43</f>
        <v>24х35</v>
      </c>
      <c r="C746" s="82">
        <f>'Лист1 - Tаблица 1 - Tаблица 1'!$D$42</f>
        <v>100</v>
      </c>
      <c r="D746" s="66">
        <v>1</v>
      </c>
      <c r="E746" s="72">
        <f>'Лист1 - Tаблица 1 - Tаблица 1'!$I$4</f>
        <v>20000</v>
      </c>
      <c r="F746" s="77">
        <f>'Лист1 - Tаблица 1 - Tаблица 1'!I43</f>
        <v>2.1546</v>
      </c>
      <c r="G746" s="78"/>
      <c r="H746" s="78"/>
      <c r="I746" s="78"/>
      <c r="J746" s="78"/>
      <c r="K746" s="79"/>
    </row>
    <row r="747" spans="1:11" ht="19.5" customHeight="1">
      <c r="A747" s="71" t="str">
        <f>'Лист1 - Tаблица 1 - Tаблица 1'!$A$42</f>
        <v>ПАКЕТ в/д с ручкой БАНАН</v>
      </c>
      <c r="B747" s="77" t="str">
        <f>'Лист1 - Tаблица 1 - Tаблица 1'!$B$43</f>
        <v>24х35</v>
      </c>
      <c r="C747" s="82">
        <f>'Лист1 - Tаблица 1 - Tаблица 1'!$D$42</f>
        <v>100</v>
      </c>
      <c r="D747" s="66">
        <v>1</v>
      </c>
      <c r="E747" s="72">
        <f>'Лист1 - Tаблица 1 - Tаблица 1'!$M$4</f>
        <v>30000</v>
      </c>
      <c r="F747" s="77">
        <f>'Лист1 - Tаблица 1 - Tаблица 1'!M43</f>
        <v>1.9949999999999999</v>
      </c>
      <c r="G747" s="78"/>
      <c r="H747" s="78"/>
      <c r="I747" s="78"/>
      <c r="J747" s="78"/>
      <c r="K747" s="79"/>
    </row>
    <row r="748" spans="1:11" ht="19.5" customHeight="1">
      <c r="A748" s="71" t="str">
        <f>'Лист1 - Tаблица 1 - Tаблица 1'!$A$42</f>
        <v>ПАКЕТ в/д с ручкой БАНАН</v>
      </c>
      <c r="B748" s="77" t="str">
        <f>'Лист1 - Tаблица 1 - Tаблица 1'!$B$43</f>
        <v>24х35</v>
      </c>
      <c r="C748" s="82">
        <f>'Лист1 - Tаблица 1 - Tаблица 1'!$D$42</f>
        <v>100</v>
      </c>
      <c r="D748" s="66">
        <v>1</v>
      </c>
      <c r="E748" s="72">
        <f>'Лист1 - Tаблица 1 - Tаблица 1'!$Q$4</f>
        <v>50000</v>
      </c>
      <c r="F748" s="77">
        <f>'Лист1 - Tаблица 1 - Tаблица 1'!Q43</f>
        <v>1.6758000000000002</v>
      </c>
      <c r="G748" s="78"/>
      <c r="H748" s="78"/>
      <c r="I748" s="78"/>
      <c r="J748" s="78"/>
      <c r="K748" s="79"/>
    </row>
    <row r="749" spans="1:11" ht="19.5" customHeight="1">
      <c r="A749" s="71" t="str">
        <f>'Лист1 - Tаблица 1 - Tаблица 1'!$A$42</f>
        <v>ПАКЕТ в/д с ручкой БАНАН</v>
      </c>
      <c r="B749" s="77" t="str">
        <f>'Лист1 - Tаблица 1 - Tаблица 1'!$B$43</f>
        <v>24х35</v>
      </c>
      <c r="C749" s="82">
        <f>'Лист1 - Tаблица 1 - Tаблица 1'!$D$42</f>
        <v>100</v>
      </c>
      <c r="D749" s="66">
        <v>1</v>
      </c>
      <c r="E749" s="72">
        <v>100000</v>
      </c>
      <c r="F749" s="77">
        <f>'Лист1 - Tаблица 1 - Tаблица 1'!U43</f>
        <v>1.596</v>
      </c>
      <c r="G749" s="78"/>
      <c r="H749" s="78"/>
      <c r="I749" s="78"/>
      <c r="J749" s="78"/>
      <c r="K749" s="79"/>
    </row>
    <row r="750" spans="1:11" ht="19.5" customHeight="1">
      <c r="A750" s="71" t="str">
        <f>'Лист1 - Tаблица 1 - Tаблица 1'!$A$42</f>
        <v>ПАКЕТ в/д с ручкой БАНАН</v>
      </c>
      <c r="B750" s="77" t="str">
        <f>'Лист1 - Tаблица 1 - Tаблица 1'!$B$43</f>
        <v>24х35</v>
      </c>
      <c r="C750" s="82">
        <f>'Лист1 - Tаблица 1 - Tаблица 1'!$D$42</f>
        <v>100</v>
      </c>
      <c r="D750" s="69">
        <v>1</v>
      </c>
      <c r="E750" s="72">
        <v>1000000</v>
      </c>
      <c r="F750" s="77">
        <f>'Лист1 - Tаблица 1 - Tаблица 1'!U43</f>
        <v>1.596</v>
      </c>
      <c r="G750" s="78"/>
      <c r="H750" s="78"/>
      <c r="I750" s="78"/>
      <c r="J750" s="78"/>
      <c r="K750" s="79"/>
    </row>
    <row r="751" spans="1:11" ht="19.5" customHeight="1">
      <c r="A751" s="71" t="str">
        <f>'Лист1 - Tаблица 1 - Tаблица 1'!$A$42</f>
        <v>ПАКЕТ в/д с ручкой БАНАН</v>
      </c>
      <c r="B751" s="77" t="str">
        <f>'Лист1 - Tаблица 1 - Tаблица 1'!$B$43</f>
        <v>24х35</v>
      </c>
      <c r="C751" s="82">
        <f>'Лист1 - Tаблица 1 - Tаблица 1'!$D$42</f>
        <v>100</v>
      </c>
      <c r="D751" s="72">
        <v>2</v>
      </c>
      <c r="E751" s="72">
        <f>'Лист1 - Tаблица 1 - Tаблица 1'!$E$4</f>
        <v>10000</v>
      </c>
      <c r="F751" s="77">
        <f>'Лист1 - Tаблица 1 - Tаблица 1'!F43</f>
        <v>2.757888</v>
      </c>
      <c r="G751" s="78"/>
      <c r="H751" s="78"/>
      <c r="I751" s="78"/>
      <c r="J751" s="78"/>
      <c r="K751" s="79"/>
    </row>
    <row r="752" spans="1:11" ht="19.5" customHeight="1">
      <c r="A752" s="71" t="str">
        <f>'Лист1 - Tаблица 1 - Tаблица 1'!$A$42</f>
        <v>ПАКЕТ в/д с ручкой БАНАН</v>
      </c>
      <c r="B752" s="77" t="str">
        <f>'Лист1 - Tаблица 1 - Tаблица 1'!$B$43</f>
        <v>24х35</v>
      </c>
      <c r="C752" s="82">
        <f>'Лист1 - Tаблица 1 - Tаблица 1'!$D$42</f>
        <v>100</v>
      </c>
      <c r="D752" s="72">
        <v>2</v>
      </c>
      <c r="E752" s="72">
        <f>'Лист1 - Tаблица 1 - Tаблица 1'!$I$4</f>
        <v>20000</v>
      </c>
      <c r="F752" s="77">
        <f>'Лист1 - Tаблица 1 - Tаблица 1'!J43</f>
        <v>2.326968</v>
      </c>
      <c r="G752" s="78"/>
      <c r="H752" s="78"/>
      <c r="I752" s="78"/>
      <c r="J752" s="78"/>
      <c r="K752" s="79"/>
    </row>
    <row r="753" spans="1:11" ht="19.5" customHeight="1">
      <c r="A753" s="71" t="str">
        <f>'Лист1 - Tаблица 1 - Tаблица 1'!$A$42</f>
        <v>ПАКЕТ в/д с ручкой БАНАН</v>
      </c>
      <c r="B753" s="77" t="str">
        <f>'Лист1 - Tаблица 1 - Tаблица 1'!$B$43</f>
        <v>24х35</v>
      </c>
      <c r="C753" s="82">
        <f>'Лист1 - Tаблица 1 - Tаблица 1'!$D$42</f>
        <v>100</v>
      </c>
      <c r="D753" s="72">
        <v>2</v>
      </c>
      <c r="E753" s="72">
        <f>'Лист1 - Tаблица 1 - Tаблица 1'!$M$4</f>
        <v>30000</v>
      </c>
      <c r="F753" s="77">
        <f>'Лист1 - Tаблица 1 - Tаблица 1'!N43</f>
        <v>2.1546</v>
      </c>
      <c r="G753" s="78"/>
      <c r="H753" s="78"/>
      <c r="I753" s="78"/>
      <c r="J753" s="78"/>
      <c r="K753" s="79"/>
    </row>
    <row r="754" spans="1:11" ht="19.5" customHeight="1">
      <c r="A754" s="71" t="str">
        <f>'Лист1 - Tаблица 1 - Tаблица 1'!$A$42</f>
        <v>ПАКЕТ в/д с ручкой БАНАН</v>
      </c>
      <c r="B754" s="77" t="str">
        <f>'Лист1 - Tаблица 1 - Tаблица 1'!$B$43</f>
        <v>24х35</v>
      </c>
      <c r="C754" s="82">
        <f>'Лист1 - Tаблица 1 - Tаблица 1'!$D$42</f>
        <v>100</v>
      </c>
      <c r="D754" s="72">
        <v>2</v>
      </c>
      <c r="E754" s="72">
        <f>'Лист1 - Tаблица 1 - Tаблица 1'!$Q$4</f>
        <v>50000</v>
      </c>
      <c r="F754" s="77">
        <f>'Лист1 - Tаблица 1 - Tаблица 1'!R43</f>
        <v>1.8098640000000001</v>
      </c>
      <c r="G754" s="78"/>
      <c r="H754" s="78"/>
      <c r="I754" s="78"/>
      <c r="J754" s="78"/>
      <c r="K754" s="79"/>
    </row>
    <row r="755" spans="1:11" ht="19.5" customHeight="1">
      <c r="A755" s="71" t="str">
        <f>'Лист1 - Tаблица 1 - Tаблица 1'!$A$42</f>
        <v>ПАКЕТ в/д с ручкой БАНАН</v>
      </c>
      <c r="B755" s="77" t="str">
        <f>'Лист1 - Tаблица 1 - Tаблица 1'!$B$43</f>
        <v>24х35</v>
      </c>
      <c r="C755" s="82">
        <f>'Лист1 - Tаблица 1 - Tаблица 1'!$D$42</f>
        <v>100</v>
      </c>
      <c r="D755" s="72">
        <v>2</v>
      </c>
      <c r="E755" s="72">
        <v>100000</v>
      </c>
      <c r="F755" s="77">
        <f>'Лист1 - Tаблица 1 - Tаблица 1'!V43</f>
        <v>1.72368</v>
      </c>
      <c r="G755" s="78"/>
      <c r="H755" s="78"/>
      <c r="I755" s="78"/>
      <c r="J755" s="78"/>
      <c r="K755" s="79"/>
    </row>
    <row r="756" spans="1:11" ht="19.5" customHeight="1">
      <c r="A756" s="71" t="str">
        <f>'Лист1 - Tаблица 1 - Tаблица 1'!$A$42</f>
        <v>ПАКЕТ в/д с ручкой БАНАН</v>
      </c>
      <c r="B756" s="77" t="str">
        <f>'Лист1 - Tаблица 1 - Tаблица 1'!$B$43</f>
        <v>24х35</v>
      </c>
      <c r="C756" s="82">
        <f>'Лист1 - Tаблица 1 - Tаблица 1'!$D$42</f>
        <v>100</v>
      </c>
      <c r="D756" s="72">
        <v>2</v>
      </c>
      <c r="E756" s="72">
        <v>1000000</v>
      </c>
      <c r="F756" s="77">
        <f>'Лист1 - Tаблица 1 - Tаблица 1'!V43</f>
        <v>1.72368</v>
      </c>
      <c r="G756" s="78"/>
      <c r="H756" s="78"/>
      <c r="I756" s="78"/>
      <c r="J756" s="78"/>
      <c r="K756" s="79"/>
    </row>
    <row r="757" spans="1:11" ht="19.5" customHeight="1">
      <c r="A757" s="71" t="str">
        <f>'Лист1 - Tаблица 1 - Tаблица 1'!$A$42</f>
        <v>ПАКЕТ в/д с ручкой БАНАН</v>
      </c>
      <c r="B757" s="77" t="str">
        <f>'Лист1 - Tаблица 1 - Tаблица 1'!$B$43</f>
        <v>24х35</v>
      </c>
      <c r="C757" s="82">
        <f>'Лист1 - Tаблица 1 - Tаблица 1'!$D$42</f>
        <v>100</v>
      </c>
      <c r="D757" s="72">
        <v>3</v>
      </c>
      <c r="E757" s="72">
        <f>'Лист1 - Tаблица 1 - Tаблица 1'!$E$4</f>
        <v>10000</v>
      </c>
      <c r="F757" s="77">
        <f>'Лист1 - Tаблица 1 - Tаблица 1'!G43</f>
        <v>2.962176</v>
      </c>
      <c r="G757" s="78"/>
      <c r="H757" s="78"/>
      <c r="I757" s="78"/>
      <c r="J757" s="78"/>
      <c r="K757" s="79"/>
    </row>
    <row r="758" spans="1:11" ht="19.5" customHeight="1">
      <c r="A758" s="71" t="str">
        <f>'Лист1 - Tаблица 1 - Tаблица 1'!$A$42</f>
        <v>ПАКЕТ в/д с ручкой БАНАН</v>
      </c>
      <c r="B758" s="77" t="str">
        <f>'Лист1 - Tаблица 1 - Tаблица 1'!$B$43</f>
        <v>24х35</v>
      </c>
      <c r="C758" s="82">
        <f>'Лист1 - Tаблица 1 - Tаблица 1'!$D$42</f>
        <v>100</v>
      </c>
      <c r="D758" s="72">
        <v>3</v>
      </c>
      <c r="E758" s="72">
        <f>'Лист1 - Tаблица 1 - Tаблица 1'!$I$4</f>
        <v>20000</v>
      </c>
      <c r="F758" s="77">
        <f>'Лист1 - Tаблица 1 - Tаблица 1'!K43</f>
        <v>2.499336</v>
      </c>
      <c r="G758" s="78"/>
      <c r="H758" s="78"/>
      <c r="I758" s="78"/>
      <c r="J758" s="78"/>
      <c r="K758" s="79"/>
    </row>
    <row r="759" spans="1:11" ht="19.5" customHeight="1">
      <c r="A759" s="71" t="str">
        <f>'Лист1 - Tаблица 1 - Tаблица 1'!$A$42</f>
        <v>ПАКЕТ в/д с ручкой БАНАН</v>
      </c>
      <c r="B759" s="77" t="str">
        <f>'Лист1 - Tаблица 1 - Tаблица 1'!$B$43</f>
        <v>24х35</v>
      </c>
      <c r="C759" s="82">
        <f>'Лист1 - Tаблица 1 - Tаблица 1'!$D$42</f>
        <v>100</v>
      </c>
      <c r="D759" s="72">
        <v>3</v>
      </c>
      <c r="E759" s="72">
        <f>'Лист1 - Tаблица 1 - Tаблица 1'!$M$4</f>
        <v>30000</v>
      </c>
      <c r="F759" s="77">
        <f>'Лист1 - Tаблица 1 - Tаблица 1'!O43</f>
        <v>2.3142</v>
      </c>
      <c r="G759" s="78"/>
      <c r="H759" s="78"/>
      <c r="I759" s="78"/>
      <c r="J759" s="78"/>
      <c r="K759" s="79"/>
    </row>
    <row r="760" spans="1:11" ht="19.5" customHeight="1">
      <c r="A760" s="71" t="str">
        <f>'Лист1 - Tаблица 1 - Tаблица 1'!$A$42</f>
        <v>ПАКЕТ в/д с ручкой БАНАН</v>
      </c>
      <c r="B760" s="77" t="str">
        <f>'Лист1 - Tаблица 1 - Tаблица 1'!$B$43</f>
        <v>24х35</v>
      </c>
      <c r="C760" s="82">
        <f>'Лист1 - Tаблица 1 - Tаблица 1'!$D$42</f>
        <v>100</v>
      </c>
      <c r="D760" s="72">
        <v>3</v>
      </c>
      <c r="E760" s="72">
        <f>'Лист1 - Tаблица 1 - Tаблица 1'!$Q$4</f>
        <v>50000</v>
      </c>
      <c r="F760" s="77">
        <f>'Лист1 - Tаблица 1 - Tаблица 1'!S43</f>
        <v>1.943928</v>
      </c>
      <c r="G760" s="78"/>
      <c r="H760" s="78"/>
      <c r="I760" s="78"/>
      <c r="J760" s="78"/>
      <c r="K760" s="79"/>
    </row>
    <row r="761" spans="1:11" ht="19.5" customHeight="1">
      <c r="A761" s="71" t="str">
        <f>'Лист1 - Tаблица 1 - Tаблица 1'!$A$42</f>
        <v>ПАКЕТ в/д с ручкой БАНАН</v>
      </c>
      <c r="B761" s="77" t="str">
        <f>'Лист1 - Tаблица 1 - Tаблица 1'!$B$43</f>
        <v>24х35</v>
      </c>
      <c r="C761" s="82">
        <f>'Лист1 - Tаблица 1 - Tаблица 1'!$D$42</f>
        <v>100</v>
      </c>
      <c r="D761" s="72">
        <v>3</v>
      </c>
      <c r="E761" s="72">
        <v>100000</v>
      </c>
      <c r="F761" s="77">
        <f>'Лист1 - Tаблица 1 - Tаблица 1'!W43</f>
        <v>1.8513600000000001</v>
      </c>
      <c r="G761" s="78"/>
      <c r="H761" s="78"/>
      <c r="I761" s="78"/>
      <c r="J761" s="78"/>
      <c r="K761" s="79"/>
    </row>
    <row r="762" spans="1:11" ht="19.5" customHeight="1">
      <c r="A762" s="71" t="str">
        <f>'Лист1 - Tаблица 1 - Tаблица 1'!$A$42</f>
        <v>ПАКЕТ в/д с ручкой БАНАН</v>
      </c>
      <c r="B762" s="77" t="str">
        <f>'Лист1 - Tаблица 1 - Tаблица 1'!$B$43</f>
        <v>24х35</v>
      </c>
      <c r="C762" s="82">
        <f>'Лист1 - Tаблица 1 - Tаблица 1'!$D$42</f>
        <v>100</v>
      </c>
      <c r="D762" s="72">
        <v>3</v>
      </c>
      <c r="E762" s="72">
        <v>1000000</v>
      </c>
      <c r="F762" s="77">
        <f>'Лист1 - Tаблица 1 - Tаблица 1'!W43</f>
        <v>1.8513600000000001</v>
      </c>
      <c r="G762" s="78"/>
      <c r="H762" s="78"/>
      <c r="I762" s="78"/>
      <c r="J762" s="78"/>
      <c r="K762" s="79"/>
    </row>
    <row r="763" spans="1:11" ht="19.5" customHeight="1">
      <c r="A763" s="71" t="str">
        <f>'Лист1 - Tаблица 1 - Tаблица 1'!$A$42</f>
        <v>ПАКЕТ в/д с ручкой БАНАН</v>
      </c>
      <c r="B763" s="77" t="str">
        <f>'Лист1 - Tаблица 1 - Tаблица 1'!$B$43</f>
        <v>24х35</v>
      </c>
      <c r="C763" s="82">
        <f>'Лист1 - Tаблица 1 - Tаблица 1'!$D$42</f>
        <v>100</v>
      </c>
      <c r="D763" s="72">
        <v>4</v>
      </c>
      <c r="E763" s="72">
        <f>'Лист1 - Tаблица 1 - Tаблица 1'!$E$4</f>
        <v>10000</v>
      </c>
      <c r="F763" s="77">
        <f>'Лист1 - Tаблица 1 - Tаблица 1'!H43</f>
        <v>3.370752</v>
      </c>
      <c r="G763" s="78"/>
      <c r="H763" s="78"/>
      <c r="I763" s="78"/>
      <c r="J763" s="78"/>
      <c r="K763" s="79"/>
    </row>
    <row r="764" spans="1:11" ht="19.5" customHeight="1">
      <c r="A764" s="71" t="str">
        <f>'Лист1 - Tаблица 1 - Tаблица 1'!$A$42</f>
        <v>ПАКЕТ в/д с ручкой БАНАН</v>
      </c>
      <c r="B764" s="77" t="str">
        <f>'Лист1 - Tаблица 1 - Tаблица 1'!$B$43</f>
        <v>24х35</v>
      </c>
      <c r="C764" s="82">
        <f>'Лист1 - Tаблица 1 - Tаблица 1'!$D$42</f>
        <v>100</v>
      </c>
      <c r="D764" s="72">
        <v>4</v>
      </c>
      <c r="E764" s="72">
        <f>'Лист1 - Tаблица 1 - Tаблица 1'!$I$4</f>
        <v>20000</v>
      </c>
      <c r="F764" s="77">
        <f>'Лист1 - Tаблица 1 - Tаблица 1'!L43</f>
        <v>2.8440719999999997</v>
      </c>
      <c r="G764" s="78"/>
      <c r="H764" s="78"/>
      <c r="I764" s="78"/>
      <c r="J764" s="78"/>
      <c r="K764" s="79"/>
    </row>
    <row r="765" spans="1:11" ht="19.5" customHeight="1">
      <c r="A765" s="71" t="str">
        <f>'Лист1 - Tаблица 1 - Tаблица 1'!$A$42</f>
        <v>ПАКЕТ в/д с ручкой БАНАН</v>
      </c>
      <c r="B765" s="77" t="str">
        <f>'Лист1 - Tаблица 1 - Tаблица 1'!$B$43</f>
        <v>24х35</v>
      </c>
      <c r="C765" s="82">
        <f>'Лист1 - Tаблица 1 - Tаблица 1'!$D$42</f>
        <v>100</v>
      </c>
      <c r="D765" s="72">
        <v>4</v>
      </c>
      <c r="E765" s="72">
        <f>'Лист1 - Tаблица 1 - Tаблица 1'!$M$4</f>
        <v>30000</v>
      </c>
      <c r="F765" s="77">
        <f>'Лист1 - Tаблица 1 - Tаблица 1'!P43</f>
        <v>2.6334</v>
      </c>
      <c r="G765" s="78"/>
      <c r="H765" s="78"/>
      <c r="I765" s="78"/>
      <c r="J765" s="78"/>
      <c r="K765" s="79"/>
    </row>
    <row r="766" spans="1:11" ht="19.5" customHeight="1">
      <c r="A766" s="71" t="str">
        <f>'Лист1 - Tаблица 1 - Tаблица 1'!$A$42</f>
        <v>ПАКЕТ в/д с ручкой БАНАН</v>
      </c>
      <c r="B766" s="77" t="str">
        <f>'Лист1 - Tаблица 1 - Tаблица 1'!$B$43</f>
        <v>24х35</v>
      </c>
      <c r="C766" s="82">
        <f>'Лист1 - Tаблица 1 - Tаблица 1'!$D$42</f>
        <v>100</v>
      </c>
      <c r="D766" s="72">
        <v>4</v>
      </c>
      <c r="E766" s="72">
        <f>'Лист1 - Tаблица 1 - Tаблица 1'!$Q$4</f>
        <v>50000</v>
      </c>
      <c r="F766" s="77">
        <f>'Лист1 - Tаблица 1 - Tаблица 1'!T43</f>
        <v>2.2120560000000005</v>
      </c>
      <c r="G766" s="78"/>
      <c r="H766" s="78"/>
      <c r="I766" s="78"/>
      <c r="J766" s="78"/>
      <c r="K766" s="79"/>
    </row>
    <row r="767" spans="1:11" ht="19.5" customHeight="1">
      <c r="A767" s="71" t="str">
        <f>'Лист1 - Tаблица 1 - Tаблица 1'!$A$42</f>
        <v>ПАКЕТ в/д с ручкой БАНАН</v>
      </c>
      <c r="B767" s="77" t="str">
        <f>'Лист1 - Tаблица 1 - Tаблица 1'!$B$43</f>
        <v>24х35</v>
      </c>
      <c r="C767" s="82">
        <f>'Лист1 - Tаблица 1 - Tаблица 1'!$D$42</f>
        <v>100</v>
      </c>
      <c r="D767" s="72">
        <v>4</v>
      </c>
      <c r="E767" s="72">
        <v>100000</v>
      </c>
      <c r="F767" s="77">
        <f>'Лист1 - Tаблица 1 - Tаблица 1'!X43</f>
        <v>2.10672</v>
      </c>
      <c r="G767" s="78"/>
      <c r="H767" s="78"/>
      <c r="I767" s="78"/>
      <c r="J767" s="78"/>
      <c r="K767" s="79"/>
    </row>
    <row r="768" spans="1:11" ht="19.5" customHeight="1">
      <c r="A768" s="71" t="str">
        <f>'Лист1 - Tаблица 1 - Tаблица 1'!$A$42</f>
        <v>ПАКЕТ в/д с ручкой БАНАН</v>
      </c>
      <c r="B768" s="77" t="str">
        <f>'Лист1 - Tаблица 1 - Tаблица 1'!$B$43</f>
        <v>24х35</v>
      </c>
      <c r="C768" s="82">
        <f>'Лист1 - Tаблица 1 - Tаблица 1'!$D$42</f>
        <v>100</v>
      </c>
      <c r="D768" s="72">
        <v>4</v>
      </c>
      <c r="E768" s="72">
        <v>1000000</v>
      </c>
      <c r="F768" s="77">
        <f>'Лист1 - Tаблица 1 - Tаблица 1'!X43</f>
        <v>2.10672</v>
      </c>
      <c r="G768" s="78"/>
      <c r="H768" s="78"/>
      <c r="I768" s="78"/>
      <c r="J768" s="78"/>
      <c r="K768" s="79"/>
    </row>
    <row r="769" spans="1:11" ht="19.5" customHeight="1">
      <c r="A769" s="71" t="str">
        <f>'Лист1 - Tаблица 1 - Tаблица 1'!$A$42</f>
        <v>ПАКЕТ в/д с ручкой БАНАН</v>
      </c>
      <c r="B769" s="77" t="str">
        <f>'Лист1 - Tаблица 1 - Tаблица 1'!$B$44</f>
        <v>30х40</v>
      </c>
      <c r="C769" s="82">
        <f>'Лист1 - Tаблица 1 - Tаблица 1'!$D$42</f>
        <v>100</v>
      </c>
      <c r="D769" s="63">
        <v>1</v>
      </c>
      <c r="E769" s="72">
        <f>'Лист1 - Tаблица 1 - Tаблица 1'!$E$4</f>
        <v>10000</v>
      </c>
      <c r="F769" s="77">
        <f>'Лист1 - Tаблица 1 - Tаблица 1'!E44</f>
        <v>3.6479999999999997</v>
      </c>
      <c r="G769" s="78"/>
      <c r="H769" s="78"/>
      <c r="I769" s="78"/>
      <c r="J769" s="78"/>
      <c r="K769" s="79"/>
    </row>
    <row r="770" spans="1:11" ht="19.5" customHeight="1">
      <c r="A770" s="71" t="str">
        <f>'Лист1 - Tаблица 1 - Tаблица 1'!$A$42</f>
        <v>ПАКЕТ в/д с ручкой БАНАН</v>
      </c>
      <c r="B770" s="77" t="str">
        <f>'Лист1 - Tаблица 1 - Tаблица 1'!$B$44</f>
        <v>30х40</v>
      </c>
      <c r="C770" s="82">
        <f>'Лист1 - Tаблица 1 - Tаблица 1'!$D$42</f>
        <v>100</v>
      </c>
      <c r="D770" s="66">
        <v>1</v>
      </c>
      <c r="E770" s="72">
        <f>'Лист1 - Tаблица 1 - Tаблица 1'!$I$4</f>
        <v>20000</v>
      </c>
      <c r="F770" s="77">
        <f>'Лист1 - Tаблица 1 - Tаблица 1'!I44</f>
        <v>3.0780000000000003</v>
      </c>
      <c r="G770" s="78"/>
      <c r="H770" s="78"/>
      <c r="I770" s="78"/>
      <c r="J770" s="78"/>
      <c r="K770" s="79"/>
    </row>
    <row r="771" spans="1:11" ht="19.5" customHeight="1">
      <c r="A771" s="71" t="str">
        <f>'Лист1 - Tаблица 1 - Tаблица 1'!$A$42</f>
        <v>ПАКЕТ в/д с ручкой БАНАН</v>
      </c>
      <c r="B771" s="77" t="str">
        <f>'Лист1 - Tаблица 1 - Tаблица 1'!$B$44</f>
        <v>30х40</v>
      </c>
      <c r="C771" s="82">
        <f>'Лист1 - Tаблица 1 - Tаблица 1'!$D$42</f>
        <v>100</v>
      </c>
      <c r="D771" s="66">
        <v>1</v>
      </c>
      <c r="E771" s="72">
        <f>'Лист1 - Tаблица 1 - Tаблица 1'!$M$4</f>
        <v>30000</v>
      </c>
      <c r="F771" s="77">
        <f>'Лист1 - Tаблица 1 - Tаблица 1'!M44</f>
        <v>2.85</v>
      </c>
      <c r="G771" s="78"/>
      <c r="H771" s="78"/>
      <c r="I771" s="78"/>
      <c r="J771" s="78"/>
      <c r="K771" s="79"/>
    </row>
    <row r="772" spans="1:11" ht="19.5" customHeight="1">
      <c r="A772" s="71" t="str">
        <f>'Лист1 - Tаблица 1 - Tаблица 1'!$A$42</f>
        <v>ПАКЕТ в/д с ручкой БАНАН</v>
      </c>
      <c r="B772" s="77" t="str">
        <f>'Лист1 - Tаблица 1 - Tаблица 1'!$B$44</f>
        <v>30х40</v>
      </c>
      <c r="C772" s="82">
        <f>'Лист1 - Tаблица 1 - Tаблица 1'!$D$42</f>
        <v>100</v>
      </c>
      <c r="D772" s="66">
        <v>1</v>
      </c>
      <c r="E772" s="72">
        <f>'Лист1 - Tаблица 1 - Tаблица 1'!$Q$4</f>
        <v>50000</v>
      </c>
      <c r="F772" s="77">
        <f>'Лист1 - Tаблица 1 - Tаблица 1'!Q44</f>
        <v>2.394</v>
      </c>
      <c r="G772" s="78"/>
      <c r="H772" s="78"/>
      <c r="I772" s="78"/>
      <c r="J772" s="78"/>
      <c r="K772" s="79"/>
    </row>
    <row r="773" spans="1:11" ht="19.5" customHeight="1">
      <c r="A773" s="71" t="str">
        <f>'Лист1 - Tаблица 1 - Tаблица 1'!$A$42</f>
        <v>ПАКЕТ в/д с ручкой БАНАН</v>
      </c>
      <c r="B773" s="77" t="str">
        <f>'Лист1 - Tаблица 1 - Tаблица 1'!$B$44</f>
        <v>30х40</v>
      </c>
      <c r="C773" s="82">
        <f>'Лист1 - Tаблица 1 - Tаблица 1'!$D$42</f>
        <v>100</v>
      </c>
      <c r="D773" s="66">
        <v>1</v>
      </c>
      <c r="E773" s="72">
        <v>100000</v>
      </c>
      <c r="F773" s="77">
        <f>'Лист1 - Tаблица 1 - Tаблица 1'!U44</f>
        <v>2.2800000000000002</v>
      </c>
      <c r="G773" s="78"/>
      <c r="H773" s="78"/>
      <c r="I773" s="78"/>
      <c r="J773" s="78"/>
      <c r="K773" s="79"/>
    </row>
    <row r="774" spans="1:11" ht="19.5" customHeight="1">
      <c r="A774" s="71" t="str">
        <f>'Лист1 - Tаблица 1 - Tаблица 1'!$A$42</f>
        <v>ПАКЕТ в/д с ручкой БАНАН</v>
      </c>
      <c r="B774" s="77" t="str">
        <f>'Лист1 - Tаблица 1 - Tаблица 1'!$B$44</f>
        <v>30х40</v>
      </c>
      <c r="C774" s="82">
        <f>'Лист1 - Tаблица 1 - Tаблица 1'!$D$42</f>
        <v>100</v>
      </c>
      <c r="D774" s="69">
        <v>1</v>
      </c>
      <c r="E774" s="72">
        <v>1000000</v>
      </c>
      <c r="F774" s="77">
        <f>'Лист1 - Tаблица 1 - Tаблица 1'!U44</f>
        <v>2.2800000000000002</v>
      </c>
      <c r="G774" s="78"/>
      <c r="H774" s="78"/>
      <c r="I774" s="78"/>
      <c r="J774" s="78"/>
      <c r="K774" s="79"/>
    </row>
    <row r="775" spans="1:11" ht="19.5" customHeight="1">
      <c r="A775" s="71" t="str">
        <f>'Лист1 - Tаблица 1 - Tаблица 1'!$A$42</f>
        <v>ПАКЕТ в/д с ручкой БАНАН</v>
      </c>
      <c r="B775" s="77" t="str">
        <f>'Лист1 - Tаблица 1 - Tаблица 1'!$B$44</f>
        <v>30х40</v>
      </c>
      <c r="C775" s="82">
        <f>'Лист1 - Tаблица 1 - Tаблица 1'!$D$42</f>
        <v>100</v>
      </c>
      <c r="D775" s="72">
        <v>2</v>
      </c>
      <c r="E775" s="72">
        <f>'Лист1 - Tаблица 1 - Tаблица 1'!$E$4</f>
        <v>10000</v>
      </c>
      <c r="F775" s="77">
        <f>'Лист1 - Tаблица 1 - Tаблица 1'!F44</f>
        <v>3.93984</v>
      </c>
      <c r="G775" s="78"/>
      <c r="H775" s="78"/>
      <c r="I775" s="78"/>
      <c r="J775" s="78"/>
      <c r="K775" s="79"/>
    </row>
    <row r="776" spans="1:11" ht="19.5" customHeight="1">
      <c r="A776" s="71" t="str">
        <f>'Лист1 - Tаблица 1 - Tаблица 1'!$A$42</f>
        <v>ПАКЕТ в/д с ручкой БАНАН</v>
      </c>
      <c r="B776" s="77" t="str">
        <f>'Лист1 - Tаблица 1 - Tаблица 1'!$B$44</f>
        <v>30х40</v>
      </c>
      <c r="C776" s="82">
        <f>'Лист1 - Tаблица 1 - Tаблица 1'!$D$42</f>
        <v>100</v>
      </c>
      <c r="D776" s="72">
        <v>2</v>
      </c>
      <c r="E776" s="72">
        <f>'Лист1 - Tаблица 1 - Tаблица 1'!$I$4</f>
        <v>20000</v>
      </c>
      <c r="F776" s="77">
        <f>'Лист1 - Tаблица 1 - Tаблица 1'!J44</f>
        <v>3.3242400000000005</v>
      </c>
      <c r="G776" s="78"/>
      <c r="H776" s="78"/>
      <c r="I776" s="78"/>
      <c r="J776" s="78"/>
      <c r="K776" s="79"/>
    </row>
    <row r="777" spans="1:11" ht="19.5" customHeight="1">
      <c r="A777" s="71" t="str">
        <f>'Лист1 - Tаблица 1 - Tаблица 1'!$A$42</f>
        <v>ПАКЕТ в/д с ручкой БАНАН</v>
      </c>
      <c r="B777" s="77" t="str">
        <f>'Лист1 - Tаблица 1 - Tаблица 1'!$B$44</f>
        <v>30х40</v>
      </c>
      <c r="C777" s="82">
        <f>'Лист1 - Tаблица 1 - Tаблица 1'!$D$42</f>
        <v>100</v>
      </c>
      <c r="D777" s="72">
        <v>2</v>
      </c>
      <c r="E777" s="72">
        <f>'Лист1 - Tаблица 1 - Tаблица 1'!$M$4</f>
        <v>30000</v>
      </c>
      <c r="F777" s="77">
        <f>'Лист1 - Tаблица 1 - Tаблица 1'!N44</f>
        <v>3.0780000000000003</v>
      </c>
      <c r="G777" s="78"/>
      <c r="H777" s="78"/>
      <c r="I777" s="78"/>
      <c r="J777" s="78"/>
      <c r="K777" s="79"/>
    </row>
    <row r="778" spans="1:11" ht="19.5" customHeight="1">
      <c r="A778" s="71" t="str">
        <f>'Лист1 - Tаблица 1 - Tаблица 1'!$A$42</f>
        <v>ПАКЕТ в/д с ручкой БАНАН</v>
      </c>
      <c r="B778" s="77" t="str">
        <f>'Лист1 - Tаблица 1 - Tаблица 1'!$B$44</f>
        <v>30х40</v>
      </c>
      <c r="C778" s="82">
        <f>'Лист1 - Tаблица 1 - Tаблица 1'!$D$42</f>
        <v>100</v>
      </c>
      <c r="D778" s="72">
        <v>2</v>
      </c>
      <c r="E778" s="72">
        <f>'Лист1 - Tаблица 1 - Tаблица 1'!$Q$4</f>
        <v>50000</v>
      </c>
      <c r="F778" s="77">
        <f>'Лист1 - Tаблица 1 - Tаблица 1'!R44</f>
        <v>2.5855200000000003</v>
      </c>
      <c r="G778" s="78"/>
      <c r="H778" s="78"/>
      <c r="I778" s="78"/>
      <c r="J778" s="78"/>
      <c r="K778" s="79"/>
    </row>
    <row r="779" spans="1:11" ht="19.5" customHeight="1">
      <c r="A779" s="71" t="str">
        <f>'Лист1 - Tаблица 1 - Tаблица 1'!$A$42</f>
        <v>ПАКЕТ в/д с ручкой БАНАН</v>
      </c>
      <c r="B779" s="77" t="str">
        <f>'Лист1 - Tаблица 1 - Tаблица 1'!$B$44</f>
        <v>30х40</v>
      </c>
      <c r="C779" s="82">
        <f>'Лист1 - Tаблица 1 - Tаблица 1'!$D$42</f>
        <v>100</v>
      </c>
      <c r="D779" s="72">
        <v>2</v>
      </c>
      <c r="E779" s="72">
        <v>100000</v>
      </c>
      <c r="F779" s="77">
        <f>'Лист1 - Tаблица 1 - Tаблица 1'!V44</f>
        <v>2.4624</v>
      </c>
      <c r="G779" s="78"/>
      <c r="H779" s="78"/>
      <c r="I779" s="78"/>
      <c r="J779" s="78"/>
      <c r="K779" s="79"/>
    </row>
    <row r="780" spans="1:11" ht="19.5" customHeight="1">
      <c r="A780" s="71" t="str">
        <f>'Лист1 - Tаблица 1 - Tаблица 1'!$A$42</f>
        <v>ПАКЕТ в/д с ручкой БАНАН</v>
      </c>
      <c r="B780" s="77" t="str">
        <f>'Лист1 - Tаблица 1 - Tаблица 1'!$B$44</f>
        <v>30х40</v>
      </c>
      <c r="C780" s="82">
        <f>'Лист1 - Tаблица 1 - Tаблица 1'!$D$42</f>
        <v>100</v>
      </c>
      <c r="D780" s="72">
        <v>2</v>
      </c>
      <c r="E780" s="72">
        <v>1000000</v>
      </c>
      <c r="F780" s="77">
        <f>'Лист1 - Tаблица 1 - Tаблица 1'!V44</f>
        <v>2.4624</v>
      </c>
      <c r="G780" s="78"/>
      <c r="H780" s="78"/>
      <c r="I780" s="78"/>
      <c r="J780" s="78"/>
      <c r="K780" s="79"/>
    </row>
    <row r="781" spans="1:11" ht="19.5" customHeight="1">
      <c r="A781" s="71" t="str">
        <f>'Лист1 - Tаблица 1 - Tаблица 1'!$A$42</f>
        <v>ПАКЕТ в/д с ручкой БАНАН</v>
      </c>
      <c r="B781" s="77" t="str">
        <f>'Лист1 - Tаблица 1 - Tаблица 1'!$B$44</f>
        <v>30х40</v>
      </c>
      <c r="C781" s="82">
        <f>'Лист1 - Tаблица 1 - Tаблица 1'!$D$42</f>
        <v>100</v>
      </c>
      <c r="D781" s="72">
        <v>3</v>
      </c>
      <c r="E781" s="72">
        <f>'Лист1 - Tаблица 1 - Tаблица 1'!$E$4</f>
        <v>10000</v>
      </c>
      <c r="F781" s="77">
        <f>'Лист1 - Tаблица 1 - Tаблица 1'!G44</f>
        <v>4.23168</v>
      </c>
      <c r="G781" s="78"/>
      <c r="H781" s="78"/>
      <c r="I781" s="78"/>
      <c r="J781" s="78"/>
      <c r="K781" s="79"/>
    </row>
    <row r="782" spans="1:11" ht="19.5" customHeight="1">
      <c r="A782" s="71" t="str">
        <f>'Лист1 - Tаблица 1 - Tаблица 1'!$A$42</f>
        <v>ПАКЕТ в/д с ручкой БАНАН</v>
      </c>
      <c r="B782" s="77" t="str">
        <f>'Лист1 - Tаблица 1 - Tаблица 1'!$B$44</f>
        <v>30х40</v>
      </c>
      <c r="C782" s="82">
        <f>'Лист1 - Tаблица 1 - Tаблица 1'!$D$42</f>
        <v>100</v>
      </c>
      <c r="D782" s="72">
        <v>3</v>
      </c>
      <c r="E782" s="72">
        <f>'Лист1 - Tаблица 1 - Tаблица 1'!$I$4</f>
        <v>20000</v>
      </c>
      <c r="F782" s="77">
        <f>'Лист1 - Tаблица 1 - Tаблица 1'!K44</f>
        <v>3.5704800000000003</v>
      </c>
      <c r="G782" s="78"/>
      <c r="H782" s="78"/>
      <c r="I782" s="78"/>
      <c r="J782" s="78"/>
      <c r="K782" s="79"/>
    </row>
    <row r="783" spans="1:11" ht="19.5" customHeight="1">
      <c r="A783" s="71" t="str">
        <f>'Лист1 - Tаблица 1 - Tаблица 1'!$A$42</f>
        <v>ПАКЕТ в/д с ручкой БАНАН</v>
      </c>
      <c r="B783" s="77" t="str">
        <f>'Лист1 - Tаблица 1 - Tаблица 1'!$B$44</f>
        <v>30х40</v>
      </c>
      <c r="C783" s="82">
        <f>'Лист1 - Tаблица 1 - Tаблица 1'!$D$42</f>
        <v>100</v>
      </c>
      <c r="D783" s="72">
        <v>3</v>
      </c>
      <c r="E783" s="72">
        <f>'Лист1 - Tаблица 1 - Tаблица 1'!$M$4</f>
        <v>30000</v>
      </c>
      <c r="F783" s="77">
        <f>'Лист1 - Tаблица 1 - Tаблица 1'!O44</f>
        <v>3.306</v>
      </c>
      <c r="G783" s="78"/>
      <c r="H783" s="78"/>
      <c r="I783" s="78"/>
      <c r="J783" s="78"/>
      <c r="K783" s="79"/>
    </row>
    <row r="784" spans="1:11" ht="19.5" customHeight="1">
      <c r="A784" s="71" t="str">
        <f>'Лист1 - Tаблица 1 - Tаблица 1'!$A$42</f>
        <v>ПАКЕТ в/д с ручкой БАНАН</v>
      </c>
      <c r="B784" s="77" t="str">
        <f>'Лист1 - Tаблица 1 - Tаблица 1'!$B$44</f>
        <v>30х40</v>
      </c>
      <c r="C784" s="82">
        <f>'Лист1 - Tаблица 1 - Tаблица 1'!$D$42</f>
        <v>100</v>
      </c>
      <c r="D784" s="72">
        <v>3</v>
      </c>
      <c r="E784" s="72">
        <f>'Лист1 - Tаблица 1 - Tаблица 1'!$Q$4</f>
        <v>50000</v>
      </c>
      <c r="F784" s="77">
        <f>'Лист1 - Tаблица 1 - Tаблица 1'!S44</f>
        <v>2.7770400000000004</v>
      </c>
      <c r="G784" s="78"/>
      <c r="H784" s="78"/>
      <c r="I784" s="78"/>
      <c r="J784" s="78"/>
      <c r="K784" s="79"/>
    </row>
    <row r="785" spans="1:11" ht="19.5" customHeight="1">
      <c r="A785" s="71" t="str">
        <f>'Лист1 - Tаблица 1 - Tаблица 1'!$A$42</f>
        <v>ПАКЕТ в/д с ручкой БАНАН</v>
      </c>
      <c r="B785" s="77" t="str">
        <f>'Лист1 - Tаблица 1 - Tаблица 1'!$B$44</f>
        <v>30х40</v>
      </c>
      <c r="C785" s="82">
        <f>'Лист1 - Tаблица 1 - Tаблица 1'!$D$42</f>
        <v>100</v>
      </c>
      <c r="D785" s="72">
        <v>3</v>
      </c>
      <c r="E785" s="72">
        <v>100000</v>
      </c>
      <c r="F785" s="77">
        <f>'Лист1 - Tаблица 1 - Tаблица 1'!W44</f>
        <v>2.6448</v>
      </c>
      <c r="G785" s="78"/>
      <c r="H785" s="78"/>
      <c r="I785" s="78"/>
      <c r="J785" s="78"/>
      <c r="K785" s="79"/>
    </row>
    <row r="786" spans="1:11" ht="19.5" customHeight="1">
      <c r="A786" s="71" t="str">
        <f>'Лист1 - Tаблица 1 - Tаблица 1'!$A$42</f>
        <v>ПАКЕТ в/д с ручкой БАНАН</v>
      </c>
      <c r="B786" s="77" t="str">
        <f>'Лист1 - Tаблица 1 - Tаблица 1'!$B$44</f>
        <v>30х40</v>
      </c>
      <c r="C786" s="82">
        <f>'Лист1 - Tаблица 1 - Tаблица 1'!$D$42</f>
        <v>100</v>
      </c>
      <c r="D786" s="72">
        <v>3</v>
      </c>
      <c r="E786" s="72">
        <v>1000000</v>
      </c>
      <c r="F786" s="77">
        <f>'Лист1 - Tаблица 1 - Tаблица 1'!W44</f>
        <v>2.6448</v>
      </c>
      <c r="G786" s="78"/>
      <c r="H786" s="78"/>
      <c r="I786" s="78"/>
      <c r="J786" s="78"/>
      <c r="K786" s="79"/>
    </row>
    <row r="787" spans="1:11" ht="19.5" customHeight="1">
      <c r="A787" s="71" t="str">
        <f>'Лист1 - Tаблица 1 - Tаблица 1'!$A$42</f>
        <v>ПАКЕТ в/д с ручкой БАНАН</v>
      </c>
      <c r="B787" s="77" t="str">
        <f>'Лист1 - Tаблица 1 - Tаблица 1'!$B$44</f>
        <v>30х40</v>
      </c>
      <c r="C787" s="82">
        <f>'Лист1 - Tаблица 1 - Tаблица 1'!$D$42</f>
        <v>100</v>
      </c>
      <c r="D787" s="72">
        <v>4</v>
      </c>
      <c r="E787" s="72">
        <f>'Лист1 - Tаблица 1 - Tаблица 1'!$E$4</f>
        <v>10000</v>
      </c>
      <c r="F787" s="77">
        <f>'Лист1 - Tаблица 1 - Tаблица 1'!H44</f>
        <v>4.81536</v>
      </c>
      <c r="G787" s="78"/>
      <c r="H787" s="78"/>
      <c r="I787" s="78"/>
      <c r="J787" s="78"/>
      <c r="K787" s="79"/>
    </row>
    <row r="788" spans="1:11" ht="19.5" customHeight="1">
      <c r="A788" s="71" t="str">
        <f>'Лист1 - Tаблица 1 - Tаблица 1'!$A$42</f>
        <v>ПАКЕТ в/д с ручкой БАНАН</v>
      </c>
      <c r="B788" s="77" t="str">
        <f>'Лист1 - Tаблица 1 - Tаблица 1'!$B$44</f>
        <v>30х40</v>
      </c>
      <c r="C788" s="82">
        <f>'Лист1 - Tаблица 1 - Tаблица 1'!$D$42</f>
        <v>100</v>
      </c>
      <c r="D788" s="72">
        <v>4</v>
      </c>
      <c r="E788" s="72">
        <f>'Лист1 - Tаблица 1 - Tаблица 1'!$I$4</f>
        <v>20000</v>
      </c>
      <c r="F788" s="77">
        <f>'Лист1 - Tаблица 1 - Tаблица 1'!L44</f>
        <v>4.06296</v>
      </c>
      <c r="G788" s="78"/>
      <c r="H788" s="78"/>
      <c r="I788" s="78"/>
      <c r="J788" s="78"/>
      <c r="K788" s="79"/>
    </row>
    <row r="789" spans="1:11" ht="19.5" customHeight="1">
      <c r="A789" s="71" t="str">
        <f>'Лист1 - Tаблица 1 - Tаблица 1'!$A$42</f>
        <v>ПАКЕТ в/д с ручкой БАНАН</v>
      </c>
      <c r="B789" s="77" t="str">
        <f>'Лист1 - Tаблица 1 - Tаблица 1'!$B$44</f>
        <v>30х40</v>
      </c>
      <c r="C789" s="82">
        <f>'Лист1 - Tаблица 1 - Tаблица 1'!$D$42</f>
        <v>100</v>
      </c>
      <c r="D789" s="72">
        <v>4</v>
      </c>
      <c r="E789" s="72">
        <f>'Лист1 - Tаблица 1 - Tаблица 1'!$M$4</f>
        <v>30000</v>
      </c>
      <c r="F789" s="77">
        <f>'Лист1 - Tаблица 1 - Tаблица 1'!P44</f>
        <v>3.762</v>
      </c>
      <c r="G789" s="78"/>
      <c r="H789" s="78"/>
      <c r="I789" s="78"/>
      <c r="J789" s="78"/>
      <c r="K789" s="79"/>
    </row>
    <row r="790" spans="1:11" ht="19.5" customHeight="1">
      <c r="A790" s="71" t="str">
        <f>'Лист1 - Tаблица 1 - Tаблица 1'!$A$42</f>
        <v>ПАКЕТ в/д с ручкой БАНАН</v>
      </c>
      <c r="B790" s="77" t="str">
        <f>'Лист1 - Tаблица 1 - Tаблица 1'!$B$44</f>
        <v>30х40</v>
      </c>
      <c r="C790" s="82">
        <f>'Лист1 - Tаблица 1 - Tаблица 1'!$D$42</f>
        <v>100</v>
      </c>
      <c r="D790" s="72">
        <v>4</v>
      </c>
      <c r="E790" s="72">
        <f>'Лист1 - Tаблица 1 - Tаблица 1'!$Q$4</f>
        <v>50000</v>
      </c>
      <c r="F790" s="77">
        <f>'Лист1 - Tаблица 1 - Tаблица 1'!T44</f>
        <v>3.1600800000000002</v>
      </c>
      <c r="G790" s="78"/>
      <c r="H790" s="78"/>
      <c r="I790" s="78"/>
      <c r="J790" s="78"/>
      <c r="K790" s="79"/>
    </row>
    <row r="791" spans="1:11" ht="19.5" customHeight="1">
      <c r="A791" s="71" t="str">
        <f>'Лист1 - Tаблица 1 - Tаблица 1'!$A$42</f>
        <v>ПАКЕТ в/д с ручкой БАНАН</v>
      </c>
      <c r="B791" s="77" t="str">
        <f>'Лист1 - Tаблица 1 - Tаблица 1'!$B$44</f>
        <v>30х40</v>
      </c>
      <c r="C791" s="82">
        <f>'Лист1 - Tаблица 1 - Tаблица 1'!$D$42</f>
        <v>100</v>
      </c>
      <c r="D791" s="72">
        <v>4</v>
      </c>
      <c r="E791" s="72">
        <v>100000</v>
      </c>
      <c r="F791" s="77">
        <f>'Лист1 - Tаблица 1 - Tаблица 1'!X44</f>
        <v>3.0096000000000003</v>
      </c>
      <c r="G791" s="78"/>
      <c r="H791" s="78"/>
      <c r="I791" s="78"/>
      <c r="J791" s="78"/>
      <c r="K791" s="79"/>
    </row>
    <row r="792" spans="1:11" ht="19.5" customHeight="1">
      <c r="A792" s="71" t="str">
        <f>'Лист1 - Tаблица 1 - Tаблица 1'!$A$42</f>
        <v>ПАКЕТ в/д с ручкой БАНАН</v>
      </c>
      <c r="B792" s="77" t="str">
        <f>'Лист1 - Tаблица 1 - Tаблица 1'!$B$44</f>
        <v>30х40</v>
      </c>
      <c r="C792" s="82">
        <f>'Лист1 - Tаблица 1 - Tаблица 1'!$D$42</f>
        <v>100</v>
      </c>
      <c r="D792" s="72">
        <v>4</v>
      </c>
      <c r="E792" s="72">
        <v>1000000</v>
      </c>
      <c r="F792" s="77">
        <f>'Лист1 - Tаблица 1 - Tаблица 1'!X44</f>
        <v>3.0096000000000003</v>
      </c>
      <c r="G792" s="78"/>
      <c r="H792" s="78"/>
      <c r="I792" s="78"/>
      <c r="J792" s="78"/>
      <c r="K792" s="79"/>
    </row>
    <row r="793" spans="1:11" ht="19.5" customHeight="1">
      <c r="A793" s="71" t="str">
        <f>'Лист1 - Tаблица 1 - Tаблица 1'!$A$42</f>
        <v>ПАКЕТ в/д с ручкой БАНАН</v>
      </c>
      <c r="B793" s="77" t="str">
        <f>'Лист1 - Tаблица 1 - Tаблица 1'!$B$45</f>
        <v>38х48</v>
      </c>
      <c r="C793" s="82">
        <f>'Лист1 - Tаблица 1 - Tаблица 1'!$D$42</f>
        <v>100</v>
      </c>
      <c r="D793" s="63">
        <v>1</v>
      </c>
      <c r="E793" s="72">
        <f>'Лист1 - Tаблица 1 - Tаблица 1'!$E$4</f>
        <v>10000</v>
      </c>
      <c r="F793" s="77">
        <f>'Лист1 - Tаблица 1 - Tаблица 1'!E45</f>
        <v>5.5449600000000006</v>
      </c>
      <c r="G793" s="78"/>
      <c r="H793" s="78"/>
      <c r="I793" s="78"/>
      <c r="J793" s="78"/>
      <c r="K793" s="79"/>
    </row>
    <row r="794" spans="1:11" ht="19.5" customHeight="1">
      <c r="A794" s="71" t="str">
        <f>'Лист1 - Tаблица 1 - Tаблица 1'!$A$42</f>
        <v>ПАКЕТ в/д с ручкой БАНАН</v>
      </c>
      <c r="B794" s="77" t="str">
        <f>'Лист1 - Tаблица 1 - Tаблица 1'!$B$45</f>
        <v>38х48</v>
      </c>
      <c r="C794" s="82">
        <f>'Лист1 - Tаблица 1 - Tаблица 1'!$D$42</f>
        <v>100</v>
      </c>
      <c r="D794" s="66">
        <v>1</v>
      </c>
      <c r="E794" s="72">
        <f>'Лист1 - Tаблица 1 - Tаблица 1'!$I$4</f>
        <v>20000</v>
      </c>
      <c r="F794" s="77">
        <f>'Лист1 - Tаблица 1 - Tаблица 1'!I45</f>
        <v>4.67856</v>
      </c>
      <c r="G794" s="78"/>
      <c r="H794" s="78"/>
      <c r="I794" s="78"/>
      <c r="J794" s="78"/>
      <c r="K794" s="79"/>
    </row>
    <row r="795" spans="1:11" ht="19.5" customHeight="1">
      <c r="A795" s="71" t="str">
        <f>'Лист1 - Tаблица 1 - Tаблица 1'!$A$42</f>
        <v>ПАКЕТ в/д с ручкой БАНАН</v>
      </c>
      <c r="B795" s="77" t="str">
        <f>'Лист1 - Tаблица 1 - Tаблица 1'!$B$45</f>
        <v>38х48</v>
      </c>
      <c r="C795" s="82">
        <f>'Лист1 - Tаблица 1 - Tаблица 1'!$D$42</f>
        <v>100</v>
      </c>
      <c r="D795" s="66">
        <v>1</v>
      </c>
      <c r="E795" s="72">
        <f>'Лист1 - Tаблица 1 - Tаблица 1'!$M$4</f>
        <v>30000</v>
      </c>
      <c r="F795" s="77">
        <f>'Лист1 - Tаблица 1 - Tаблица 1'!M45</f>
        <v>4.332</v>
      </c>
      <c r="G795" s="78"/>
      <c r="H795" s="78"/>
      <c r="I795" s="78"/>
      <c r="J795" s="78"/>
      <c r="K795" s="79"/>
    </row>
    <row r="796" spans="1:11" ht="19.5" customHeight="1">
      <c r="A796" s="71" t="str">
        <f>'Лист1 - Tаблица 1 - Tаблица 1'!$A$42</f>
        <v>ПАКЕТ в/д с ручкой БАНАН</v>
      </c>
      <c r="B796" s="77" t="str">
        <f>'Лист1 - Tаблица 1 - Tаблица 1'!$B$45</f>
        <v>38х48</v>
      </c>
      <c r="C796" s="82">
        <f>'Лист1 - Tаблица 1 - Tаблица 1'!$D$42</f>
        <v>100</v>
      </c>
      <c r="D796" s="66">
        <v>1</v>
      </c>
      <c r="E796" s="72">
        <f>'Лист1 - Tаблица 1 - Tаблица 1'!$Q$4</f>
        <v>50000</v>
      </c>
      <c r="F796" s="77">
        <f>'Лист1 - Tаблица 1 - Tаблица 1'!Q45</f>
        <v>3.63888</v>
      </c>
      <c r="G796" s="78"/>
      <c r="H796" s="78"/>
      <c r="I796" s="78"/>
      <c r="J796" s="78"/>
      <c r="K796" s="79"/>
    </row>
    <row r="797" spans="1:11" ht="19.5" customHeight="1">
      <c r="A797" s="71" t="str">
        <f>'Лист1 - Tаблица 1 - Tаблица 1'!$A$42</f>
        <v>ПАКЕТ в/д с ручкой БАНАН</v>
      </c>
      <c r="B797" s="77" t="str">
        <f>'Лист1 - Tаблица 1 - Tаблица 1'!$B$45</f>
        <v>38х48</v>
      </c>
      <c r="C797" s="82">
        <f>'Лист1 - Tаблица 1 - Tаблица 1'!$D$42</f>
        <v>100</v>
      </c>
      <c r="D797" s="66">
        <v>1</v>
      </c>
      <c r="E797" s="72">
        <v>100000</v>
      </c>
      <c r="F797" s="77">
        <f>'Лист1 - Tаблица 1 - Tаблица 1'!U45</f>
        <v>3.4656</v>
      </c>
      <c r="G797" s="78"/>
      <c r="H797" s="78"/>
      <c r="I797" s="78"/>
      <c r="J797" s="78"/>
      <c r="K797" s="79"/>
    </row>
    <row r="798" spans="1:11" ht="19.5" customHeight="1">
      <c r="A798" s="71" t="str">
        <f>'Лист1 - Tаблица 1 - Tаблица 1'!$A$42</f>
        <v>ПАКЕТ в/д с ручкой БАНАН</v>
      </c>
      <c r="B798" s="77" t="str">
        <f>'Лист1 - Tаблица 1 - Tаблица 1'!$B$45</f>
        <v>38х48</v>
      </c>
      <c r="C798" s="82">
        <f>'Лист1 - Tаблица 1 - Tаблица 1'!$D$42</f>
        <v>100</v>
      </c>
      <c r="D798" s="69">
        <v>1</v>
      </c>
      <c r="E798" s="72">
        <v>1000000</v>
      </c>
      <c r="F798" s="77">
        <f>'Лист1 - Tаблица 1 - Tаблица 1'!U45</f>
        <v>3.4656</v>
      </c>
      <c r="G798" s="78"/>
      <c r="H798" s="78"/>
      <c r="I798" s="78"/>
      <c r="J798" s="78"/>
      <c r="K798" s="79"/>
    </row>
    <row r="799" spans="1:11" ht="19.5" customHeight="1">
      <c r="A799" s="71" t="str">
        <f>'Лист1 - Tаблица 1 - Tаблица 1'!$A$42</f>
        <v>ПАКЕТ в/д с ручкой БАНАН</v>
      </c>
      <c r="B799" s="77" t="str">
        <f>'Лист1 - Tаблица 1 - Tаблица 1'!$B$45</f>
        <v>38х48</v>
      </c>
      <c r="C799" s="82">
        <f>'Лист1 - Tаблица 1 - Tаблица 1'!$D$42</f>
        <v>100</v>
      </c>
      <c r="D799" s="72">
        <v>2</v>
      </c>
      <c r="E799" s="72">
        <f>'Лист1 - Tаблица 1 - Tаблица 1'!$E$4</f>
        <v>10000</v>
      </c>
      <c r="F799" s="77">
        <f>'Лист1 - Tаблица 1 - Tаблица 1'!F45</f>
        <v>5.9885568000000005</v>
      </c>
      <c r="G799" s="78"/>
      <c r="H799" s="78"/>
      <c r="I799" s="78"/>
      <c r="J799" s="78"/>
      <c r="K799" s="79"/>
    </row>
    <row r="800" spans="1:11" ht="19.5" customHeight="1">
      <c r="A800" s="71" t="str">
        <f>'Лист1 - Tаблица 1 - Tаблица 1'!$A$42</f>
        <v>ПАКЕТ в/д с ручкой БАНАН</v>
      </c>
      <c r="B800" s="77" t="str">
        <f>'Лист1 - Tаблица 1 - Tаблица 1'!$B$45</f>
        <v>38х48</v>
      </c>
      <c r="C800" s="82">
        <f>'Лист1 - Tаблица 1 - Tаблица 1'!$D$42</f>
        <v>100</v>
      </c>
      <c r="D800" s="72">
        <v>2</v>
      </c>
      <c r="E800" s="72">
        <f>'Лист1 - Tаблица 1 - Tаблица 1'!$I$4</f>
        <v>20000</v>
      </c>
      <c r="F800" s="77">
        <f>'Лист1 - Tаблица 1 - Tаблица 1'!J45</f>
        <v>5.0528448</v>
      </c>
      <c r="G800" s="78"/>
      <c r="H800" s="78"/>
      <c r="I800" s="78"/>
      <c r="J800" s="78"/>
      <c r="K800" s="79"/>
    </row>
    <row r="801" spans="1:11" ht="19.5" customHeight="1">
      <c r="A801" s="71" t="str">
        <f>'Лист1 - Tаблица 1 - Tаблица 1'!$A$42</f>
        <v>ПАКЕТ в/д с ручкой БАНАН</v>
      </c>
      <c r="B801" s="77" t="str">
        <f>'Лист1 - Tаблица 1 - Tаблица 1'!$B$45</f>
        <v>38х48</v>
      </c>
      <c r="C801" s="82">
        <f>'Лист1 - Tаблица 1 - Tаблица 1'!$D$42</f>
        <v>100</v>
      </c>
      <c r="D801" s="72">
        <v>2</v>
      </c>
      <c r="E801" s="72">
        <f>'Лист1 - Tаблица 1 - Tаблица 1'!$M$4</f>
        <v>30000</v>
      </c>
      <c r="F801" s="77">
        <f>'Лист1 - Tаблица 1 - Tаблица 1'!N45</f>
        <v>4.67856</v>
      </c>
      <c r="G801" s="78"/>
      <c r="H801" s="78"/>
      <c r="I801" s="78"/>
      <c r="J801" s="78"/>
      <c r="K801" s="79"/>
    </row>
    <row r="802" spans="1:11" ht="19.5" customHeight="1">
      <c r="A802" s="71" t="str">
        <f>'Лист1 - Tаблица 1 - Tаблица 1'!$A$42</f>
        <v>ПАКЕТ в/д с ручкой БАНАН</v>
      </c>
      <c r="B802" s="77" t="str">
        <f>'Лист1 - Tаблица 1 - Tаблица 1'!$B$45</f>
        <v>38х48</v>
      </c>
      <c r="C802" s="82">
        <f>'Лист1 - Tаблица 1 - Tаблица 1'!$D$42</f>
        <v>100</v>
      </c>
      <c r="D802" s="72">
        <v>2</v>
      </c>
      <c r="E802" s="72">
        <f>'Лист1 - Tаблица 1 - Tаблица 1'!$Q$4</f>
        <v>50000</v>
      </c>
      <c r="F802" s="77">
        <f>'Лист1 - Tаблица 1 - Tаблица 1'!R45</f>
        <v>3.9299904</v>
      </c>
      <c r="G802" s="78"/>
      <c r="H802" s="78"/>
      <c r="I802" s="78"/>
      <c r="J802" s="78"/>
      <c r="K802" s="79"/>
    </row>
    <row r="803" spans="1:11" ht="19.5" customHeight="1">
      <c r="A803" s="71" t="str">
        <f>'Лист1 - Tаблица 1 - Tаблица 1'!$A$42</f>
        <v>ПАКЕТ в/д с ручкой БАНАН</v>
      </c>
      <c r="B803" s="77" t="str">
        <f>'Лист1 - Tаблица 1 - Tаблица 1'!$B$45</f>
        <v>38х48</v>
      </c>
      <c r="C803" s="82">
        <f>'Лист1 - Tаблица 1 - Tаблица 1'!$D$42</f>
        <v>100</v>
      </c>
      <c r="D803" s="72">
        <v>2</v>
      </c>
      <c r="E803" s="72">
        <v>100000</v>
      </c>
      <c r="F803" s="77">
        <f>'Лист1 - Tаблица 1 - Tаблица 1'!V45</f>
        <v>3.742848</v>
      </c>
      <c r="G803" s="78"/>
      <c r="H803" s="78"/>
      <c r="I803" s="78"/>
      <c r="J803" s="78"/>
      <c r="K803" s="79"/>
    </row>
    <row r="804" spans="1:11" ht="19.5" customHeight="1">
      <c r="A804" s="71" t="str">
        <f>'Лист1 - Tаблица 1 - Tаблица 1'!$A$42</f>
        <v>ПАКЕТ в/д с ручкой БАНАН</v>
      </c>
      <c r="B804" s="77" t="str">
        <f>'Лист1 - Tаблица 1 - Tаблица 1'!$B$45</f>
        <v>38х48</v>
      </c>
      <c r="C804" s="82">
        <f>'Лист1 - Tаблица 1 - Tаблица 1'!$D$42</f>
        <v>100</v>
      </c>
      <c r="D804" s="72">
        <v>2</v>
      </c>
      <c r="E804" s="72">
        <v>1000000</v>
      </c>
      <c r="F804" s="77">
        <f>'Лист1 - Tаблица 1 - Tаблица 1'!V45</f>
        <v>3.742848</v>
      </c>
      <c r="G804" s="78"/>
      <c r="H804" s="78"/>
      <c r="I804" s="78"/>
      <c r="J804" s="78"/>
      <c r="K804" s="79"/>
    </row>
    <row r="805" spans="1:11" ht="19.5" customHeight="1">
      <c r="A805" s="71" t="str">
        <f>'Лист1 - Tаблица 1 - Tаблица 1'!$A$42</f>
        <v>ПАКЕТ в/д с ручкой БАНАН</v>
      </c>
      <c r="B805" s="77" t="str">
        <f>'Лист1 - Tаблица 1 - Tаблица 1'!$B$45</f>
        <v>38х48</v>
      </c>
      <c r="C805" s="82">
        <f>'Лист1 - Tаблица 1 - Tаблица 1'!$D$42</f>
        <v>100</v>
      </c>
      <c r="D805" s="72">
        <v>3</v>
      </c>
      <c r="E805" s="72">
        <f>'Лист1 - Tаблица 1 - Tаблица 1'!$E$4</f>
        <v>10000</v>
      </c>
      <c r="F805" s="77">
        <f>'Лист1 - Tаблица 1 - Tаблица 1'!G45</f>
        <v>6.4321536</v>
      </c>
      <c r="G805" s="78"/>
      <c r="H805" s="78"/>
      <c r="I805" s="78"/>
      <c r="J805" s="78"/>
      <c r="K805" s="79"/>
    </row>
    <row r="806" spans="1:11" ht="19.5" customHeight="1">
      <c r="A806" s="71" t="str">
        <f>'Лист1 - Tаблица 1 - Tаблица 1'!$A$42</f>
        <v>ПАКЕТ в/д с ручкой БАНАН</v>
      </c>
      <c r="B806" s="77" t="str">
        <f>'Лист1 - Tаблица 1 - Tаблица 1'!$B$45</f>
        <v>38х48</v>
      </c>
      <c r="C806" s="82">
        <f>'Лист1 - Tаблица 1 - Tаблица 1'!$D$42</f>
        <v>100</v>
      </c>
      <c r="D806" s="72">
        <v>3</v>
      </c>
      <c r="E806" s="72">
        <f>'Лист1 - Tаблица 1 - Tаблица 1'!$I$4</f>
        <v>20000</v>
      </c>
      <c r="F806" s="77">
        <f>'Лист1 - Tаблица 1 - Tаблица 1'!K45</f>
        <v>5.4271296</v>
      </c>
      <c r="G806" s="78"/>
      <c r="H806" s="78"/>
      <c r="I806" s="78"/>
      <c r="J806" s="78"/>
      <c r="K806" s="79"/>
    </row>
    <row r="807" spans="1:11" ht="19.5" customHeight="1">
      <c r="A807" s="71" t="str">
        <f>'Лист1 - Tаблица 1 - Tаблица 1'!$A$42</f>
        <v>ПАКЕТ в/д с ручкой БАНАН</v>
      </c>
      <c r="B807" s="77" t="str">
        <f>'Лист1 - Tаблица 1 - Tаблица 1'!$B$45</f>
        <v>38х48</v>
      </c>
      <c r="C807" s="82">
        <f>'Лист1 - Tаблица 1 - Tаблица 1'!$D$42</f>
        <v>100</v>
      </c>
      <c r="D807" s="72">
        <v>3</v>
      </c>
      <c r="E807" s="72">
        <f>'Лист1 - Tаблица 1 - Tаблица 1'!$M$4</f>
        <v>30000</v>
      </c>
      <c r="F807" s="77">
        <f>'Лист1 - Tаблица 1 - Tаблица 1'!O45</f>
        <v>5.025119999999999</v>
      </c>
      <c r="G807" s="78"/>
      <c r="H807" s="78"/>
      <c r="I807" s="78"/>
      <c r="J807" s="78"/>
      <c r="K807" s="79"/>
    </row>
    <row r="808" spans="1:11" ht="19.5" customHeight="1">
      <c r="A808" s="71" t="str">
        <f>'Лист1 - Tаблица 1 - Tаблица 1'!$A$42</f>
        <v>ПАКЕТ в/д с ручкой БАНАН</v>
      </c>
      <c r="B808" s="77" t="str">
        <f>'Лист1 - Tаблица 1 - Tаблица 1'!$B$45</f>
        <v>38х48</v>
      </c>
      <c r="C808" s="82">
        <f>'Лист1 - Tаблица 1 - Tаблица 1'!$D$42</f>
        <v>100</v>
      </c>
      <c r="D808" s="72">
        <v>3</v>
      </c>
      <c r="E808" s="72">
        <f>'Лист1 - Tаблица 1 - Tаблица 1'!$Q$4</f>
        <v>50000</v>
      </c>
      <c r="F808" s="77">
        <f>'Лист1 - Tаблица 1 - Tаблица 1'!S45</f>
        <v>4.2211008</v>
      </c>
      <c r="G808" s="78"/>
      <c r="H808" s="78"/>
      <c r="I808" s="78"/>
      <c r="J808" s="78"/>
      <c r="K808" s="79"/>
    </row>
    <row r="809" spans="1:11" ht="19.5" customHeight="1">
      <c r="A809" s="71" t="str">
        <f>'Лист1 - Tаблица 1 - Tаблица 1'!$A$42</f>
        <v>ПАКЕТ в/д с ручкой БАНАН</v>
      </c>
      <c r="B809" s="77" t="str">
        <f>'Лист1 - Tаблица 1 - Tаблица 1'!$B$45</f>
        <v>38х48</v>
      </c>
      <c r="C809" s="82">
        <f>'Лист1 - Tаблица 1 - Tаблица 1'!$D$42</f>
        <v>100</v>
      </c>
      <c r="D809" s="72">
        <v>3</v>
      </c>
      <c r="E809" s="72">
        <v>100000</v>
      </c>
      <c r="F809" s="77">
        <f>'Лист1 - Tаблица 1 - Tаблица 1'!W45</f>
        <v>4.020096</v>
      </c>
      <c r="G809" s="78"/>
      <c r="H809" s="78"/>
      <c r="I809" s="78"/>
      <c r="J809" s="78"/>
      <c r="K809" s="79"/>
    </row>
    <row r="810" spans="1:11" ht="19.5" customHeight="1">
      <c r="A810" s="71" t="str">
        <f>'Лист1 - Tаблица 1 - Tаблица 1'!$A$42</f>
        <v>ПАКЕТ в/д с ручкой БАНАН</v>
      </c>
      <c r="B810" s="77" t="str">
        <f>'Лист1 - Tаблица 1 - Tаблица 1'!$B$45</f>
        <v>38х48</v>
      </c>
      <c r="C810" s="82">
        <f>'Лист1 - Tаблица 1 - Tаблица 1'!$D$42</f>
        <v>100</v>
      </c>
      <c r="D810" s="72">
        <v>3</v>
      </c>
      <c r="E810" s="72">
        <v>1000000</v>
      </c>
      <c r="F810" s="77">
        <f>'Лист1 - Tаблица 1 - Tаблица 1'!W45</f>
        <v>4.020096</v>
      </c>
      <c r="G810" s="78"/>
      <c r="H810" s="78"/>
      <c r="I810" s="78"/>
      <c r="J810" s="78"/>
      <c r="K810" s="79"/>
    </row>
    <row r="811" spans="1:11" ht="19.5" customHeight="1">
      <c r="A811" s="71" t="str">
        <f>'Лист1 - Tаблица 1 - Tаблица 1'!$A$42</f>
        <v>ПАКЕТ в/д с ручкой БАНАН</v>
      </c>
      <c r="B811" s="77" t="str">
        <f>'Лист1 - Tаблица 1 - Tаблица 1'!$B$45</f>
        <v>38х48</v>
      </c>
      <c r="C811" s="82">
        <f>'Лист1 - Tаблица 1 - Tаблица 1'!$D$42</f>
        <v>100</v>
      </c>
      <c r="D811" s="72">
        <v>4</v>
      </c>
      <c r="E811" s="72">
        <f>'Лист1 - Tаблица 1 - Tаблица 1'!$E$4</f>
        <v>10000</v>
      </c>
      <c r="F811" s="77">
        <f>'Лист1 - Tаблица 1 - Tаблица 1'!H45</f>
        <v>7.319347200000001</v>
      </c>
      <c r="G811" s="78"/>
      <c r="H811" s="78"/>
      <c r="I811" s="78"/>
      <c r="J811" s="78"/>
      <c r="K811" s="79"/>
    </row>
    <row r="812" spans="1:11" ht="19.5" customHeight="1">
      <c r="A812" s="71" t="str">
        <f>'Лист1 - Tаблица 1 - Tаблица 1'!$A$42</f>
        <v>ПАКЕТ в/д с ручкой БАНАН</v>
      </c>
      <c r="B812" s="77" t="str">
        <f>'Лист1 - Tаблица 1 - Tаблица 1'!$B$45</f>
        <v>38х48</v>
      </c>
      <c r="C812" s="82">
        <f>'Лист1 - Tаблица 1 - Tаблица 1'!$D$42</f>
        <v>100</v>
      </c>
      <c r="D812" s="72">
        <v>4</v>
      </c>
      <c r="E812" s="72">
        <f>'Лист1 - Tаблица 1 - Tаблица 1'!$I$4</f>
        <v>20000</v>
      </c>
      <c r="F812" s="77">
        <f>'Лист1 - Tаблица 1 - Tаблица 1'!L45</f>
        <v>6.1756992</v>
      </c>
      <c r="G812" s="78"/>
      <c r="H812" s="78"/>
      <c r="I812" s="78"/>
      <c r="J812" s="78"/>
      <c r="K812" s="79"/>
    </row>
    <row r="813" spans="1:11" ht="19.5" customHeight="1">
      <c r="A813" s="71" t="str">
        <f>'Лист1 - Tаблица 1 - Tаблица 1'!$A$42</f>
        <v>ПАКЕТ в/д с ручкой БАНАН</v>
      </c>
      <c r="B813" s="77" t="str">
        <f>'Лист1 - Tаблица 1 - Tаблица 1'!$B$45</f>
        <v>38х48</v>
      </c>
      <c r="C813" s="82">
        <f>'Лист1 - Tаблица 1 - Tаблица 1'!$D$42</f>
        <v>100</v>
      </c>
      <c r="D813" s="72">
        <v>4</v>
      </c>
      <c r="E813" s="72">
        <f>'Лист1 - Tаблица 1 - Tаблица 1'!$M$4</f>
        <v>30000</v>
      </c>
      <c r="F813" s="77">
        <f>'Лист1 - Tаблица 1 - Tаблица 1'!P45</f>
        <v>5.71824</v>
      </c>
      <c r="G813" s="78"/>
      <c r="H813" s="78"/>
      <c r="I813" s="78"/>
      <c r="J813" s="78"/>
      <c r="K813" s="79"/>
    </row>
    <row r="814" spans="1:11" ht="19.5" customHeight="1">
      <c r="A814" s="71" t="str">
        <f>'Лист1 - Tаблица 1 - Tаблица 1'!$A$42</f>
        <v>ПАКЕТ в/д с ручкой БАНАН</v>
      </c>
      <c r="B814" s="77" t="str">
        <f>'Лист1 - Tаблица 1 - Tаблица 1'!$B$45</f>
        <v>38х48</v>
      </c>
      <c r="C814" s="82">
        <f>'Лист1 - Tаблица 1 - Tаблица 1'!$D$42</f>
        <v>100</v>
      </c>
      <c r="D814" s="72">
        <v>4</v>
      </c>
      <c r="E814" s="72">
        <f>'Лист1 - Tаблица 1 - Tаблица 1'!$Q$4</f>
        <v>50000</v>
      </c>
      <c r="F814" s="77">
        <f>'Лист1 - Tаблица 1 - Tаблица 1'!T45</f>
        <v>4.8033216</v>
      </c>
      <c r="G814" s="78"/>
      <c r="H814" s="78"/>
      <c r="I814" s="78"/>
      <c r="J814" s="78"/>
      <c r="K814" s="79"/>
    </row>
    <row r="815" spans="1:11" ht="19.5" customHeight="1">
      <c r="A815" s="71" t="str">
        <f>'Лист1 - Tаблица 1 - Tаблица 1'!$A$42</f>
        <v>ПАКЕТ в/д с ручкой БАНАН</v>
      </c>
      <c r="B815" s="77" t="str">
        <f>'Лист1 - Tаблица 1 - Tаблица 1'!$B$45</f>
        <v>38х48</v>
      </c>
      <c r="C815" s="82">
        <f>'Лист1 - Tаблица 1 - Tаблица 1'!$D$42</f>
        <v>100</v>
      </c>
      <c r="D815" s="72">
        <v>4</v>
      </c>
      <c r="E815" s="72">
        <v>100000</v>
      </c>
      <c r="F815" s="77">
        <f>'Лист1 - Tаблица 1 - Tаблица 1'!X45</f>
        <v>4.574592</v>
      </c>
      <c r="G815" s="78"/>
      <c r="H815" s="78"/>
      <c r="I815" s="78"/>
      <c r="J815" s="78"/>
      <c r="K815" s="79"/>
    </row>
    <row r="816" spans="1:11" ht="19.5" customHeight="1">
      <c r="A816" s="71" t="str">
        <f>'Лист1 - Tаблица 1 - Tаблица 1'!$A$42</f>
        <v>ПАКЕТ в/д с ручкой БАНАН</v>
      </c>
      <c r="B816" s="77" t="str">
        <f>'Лист1 - Tаблица 1 - Tаблица 1'!$B$45</f>
        <v>38х48</v>
      </c>
      <c r="C816" s="82">
        <f>'Лист1 - Tаблица 1 - Tаблица 1'!$D$42</f>
        <v>100</v>
      </c>
      <c r="D816" s="72">
        <v>4</v>
      </c>
      <c r="E816" s="72">
        <v>1000000</v>
      </c>
      <c r="F816" s="77">
        <f>'Лист1 - Tаблица 1 - Tаблица 1'!X45</f>
        <v>4.574592</v>
      </c>
      <c r="G816" s="78"/>
      <c r="H816" s="78"/>
      <c r="I816" s="78"/>
      <c r="J816" s="78"/>
      <c r="K816" s="79"/>
    </row>
    <row r="817" spans="1:11" ht="19.5" customHeight="1">
      <c r="A817" s="71" t="str">
        <f>'Лист1 - Tаблица 1 - Tаблица 1'!$A$42</f>
        <v>ПАКЕТ в/д с ручкой БАНАН</v>
      </c>
      <c r="B817" s="77" t="str">
        <f>'Лист1 - Tаблица 1 - Tаблица 1'!$B$46</f>
        <v>40х54</v>
      </c>
      <c r="C817" s="82">
        <f>'Лист1 - Tаблица 1 - Tаблица 1'!$D$42</f>
        <v>100</v>
      </c>
      <c r="D817" s="63">
        <v>1</v>
      </c>
      <c r="E817" s="72">
        <f>'Лист1 - Tаблица 1 - Tаблица 1'!$E$4</f>
        <v>10000</v>
      </c>
      <c r="F817" s="77">
        <f>'Лист1 - Tаблица 1 - Tаблица 1'!E46</f>
        <v>6.5664</v>
      </c>
      <c r="G817" s="78"/>
      <c r="H817" s="78"/>
      <c r="I817" s="78"/>
      <c r="J817" s="78"/>
      <c r="K817" s="79"/>
    </row>
    <row r="818" spans="1:11" ht="19.5" customHeight="1">
      <c r="A818" s="71" t="str">
        <f>'Лист1 - Tаблица 1 - Tаблица 1'!$A$42</f>
        <v>ПАКЕТ в/д с ручкой БАНАН</v>
      </c>
      <c r="B818" s="77" t="str">
        <f>'Лист1 - Tаблица 1 - Tаблица 1'!$B$46</f>
        <v>40х54</v>
      </c>
      <c r="C818" s="82">
        <f>'Лист1 - Tаблица 1 - Tаблица 1'!$D$42</f>
        <v>100</v>
      </c>
      <c r="D818" s="66">
        <v>1</v>
      </c>
      <c r="E818" s="72">
        <f>'Лист1 - Tаблица 1 - Tаблица 1'!$I$4</f>
        <v>20000</v>
      </c>
      <c r="F818" s="77">
        <f>'Лист1 - Tаблица 1 - Tаблица 1'!I46</f>
        <v>5.5404</v>
      </c>
      <c r="G818" s="78"/>
      <c r="H818" s="78"/>
      <c r="I818" s="78"/>
      <c r="J818" s="78"/>
      <c r="K818" s="79"/>
    </row>
    <row r="819" spans="1:11" ht="19.5" customHeight="1">
      <c r="A819" s="71" t="str">
        <f>'Лист1 - Tаблица 1 - Tаблица 1'!$A$42</f>
        <v>ПАКЕТ в/д с ручкой БАНАН</v>
      </c>
      <c r="B819" s="77" t="str">
        <f>'Лист1 - Tаблица 1 - Tаблица 1'!$B$46</f>
        <v>40х54</v>
      </c>
      <c r="C819" s="82">
        <f>'Лист1 - Tаблица 1 - Tаблица 1'!$D$42</f>
        <v>100</v>
      </c>
      <c r="D819" s="66">
        <v>1</v>
      </c>
      <c r="E819" s="72">
        <f>'Лист1 - Tаблица 1 - Tаблица 1'!$M$4</f>
        <v>30000</v>
      </c>
      <c r="F819" s="77">
        <f>'Лист1 - Tаблица 1 - Tаблица 1'!M46</f>
        <v>5.13</v>
      </c>
      <c r="G819" s="78"/>
      <c r="H819" s="78"/>
      <c r="I819" s="78"/>
      <c r="J819" s="78"/>
      <c r="K819" s="79"/>
    </row>
    <row r="820" spans="1:11" ht="19.5" customHeight="1">
      <c r="A820" s="71" t="str">
        <f>'Лист1 - Tаблица 1 - Tаблица 1'!$A$42</f>
        <v>ПАКЕТ в/д с ручкой БАНАН</v>
      </c>
      <c r="B820" s="77" t="str">
        <f>'Лист1 - Tаблица 1 - Tаблица 1'!$B$46</f>
        <v>40х54</v>
      </c>
      <c r="C820" s="82">
        <f>'Лист1 - Tаблица 1 - Tаблица 1'!$D$42</f>
        <v>100</v>
      </c>
      <c r="D820" s="66">
        <v>1</v>
      </c>
      <c r="E820" s="72">
        <f>'Лист1 - Tаблица 1 - Tаблица 1'!$Q$4</f>
        <v>50000</v>
      </c>
      <c r="F820" s="77">
        <f>'Лист1 - Tаблица 1 - Tаблица 1'!Q46</f>
        <v>4.3092</v>
      </c>
      <c r="G820" s="78"/>
      <c r="H820" s="78"/>
      <c r="I820" s="78"/>
      <c r="J820" s="78"/>
      <c r="K820" s="79"/>
    </row>
    <row r="821" spans="1:11" ht="19.5" customHeight="1">
      <c r="A821" s="71" t="str">
        <f>'Лист1 - Tаблица 1 - Tаблица 1'!$A$42</f>
        <v>ПАКЕТ в/д с ручкой БАНАН</v>
      </c>
      <c r="B821" s="77" t="str">
        <f>'Лист1 - Tаблица 1 - Tаблица 1'!$B$46</f>
        <v>40х54</v>
      </c>
      <c r="C821" s="82">
        <f>'Лист1 - Tаблица 1 - Tаблица 1'!$D$42</f>
        <v>100</v>
      </c>
      <c r="D821" s="66">
        <v>1</v>
      </c>
      <c r="E821" s="72">
        <v>100000</v>
      </c>
      <c r="F821" s="77">
        <f>'Лист1 - Tаблица 1 - Tаблица 1'!U46</f>
        <v>4.104</v>
      </c>
      <c r="G821" s="78"/>
      <c r="H821" s="78"/>
      <c r="I821" s="78"/>
      <c r="J821" s="78"/>
      <c r="K821" s="79"/>
    </row>
    <row r="822" spans="1:11" ht="19.5" customHeight="1">
      <c r="A822" s="71" t="str">
        <f>'Лист1 - Tаблица 1 - Tаблица 1'!$A$42</f>
        <v>ПАКЕТ в/д с ручкой БАНАН</v>
      </c>
      <c r="B822" s="77" t="str">
        <f>'Лист1 - Tаблица 1 - Tаблица 1'!$B$46</f>
        <v>40х54</v>
      </c>
      <c r="C822" s="82">
        <f>'Лист1 - Tаблица 1 - Tаблица 1'!$D$42</f>
        <v>100</v>
      </c>
      <c r="D822" s="69">
        <v>1</v>
      </c>
      <c r="E822" s="72">
        <v>1000000</v>
      </c>
      <c r="F822" s="77">
        <f>'Лист1 - Tаблица 1 - Tаблица 1'!U46</f>
        <v>4.104</v>
      </c>
      <c r="G822" s="78"/>
      <c r="H822" s="78"/>
      <c r="I822" s="78"/>
      <c r="J822" s="78"/>
      <c r="K822" s="79"/>
    </row>
    <row r="823" spans="1:11" ht="19.5" customHeight="1">
      <c r="A823" s="71" t="str">
        <f>'Лист1 - Tаблица 1 - Tаблица 1'!$A$42</f>
        <v>ПАКЕТ в/д с ручкой БАНАН</v>
      </c>
      <c r="B823" s="77" t="str">
        <f>'Лист1 - Tаблица 1 - Tаблица 1'!$B$46</f>
        <v>40х54</v>
      </c>
      <c r="C823" s="82">
        <f>'Лист1 - Tаблица 1 - Tаблица 1'!$D$42</f>
        <v>100</v>
      </c>
      <c r="D823" s="72">
        <v>2</v>
      </c>
      <c r="E823" s="72">
        <f>'Лист1 - Tаблица 1 - Tаблица 1'!$E$4</f>
        <v>10000</v>
      </c>
      <c r="F823" s="77">
        <f>'Лист1 - Tаблица 1 - Tаблица 1'!F46</f>
        <v>7.091711999999999</v>
      </c>
      <c r="G823" s="78"/>
      <c r="H823" s="78"/>
      <c r="I823" s="78"/>
      <c r="J823" s="78"/>
      <c r="K823" s="79"/>
    </row>
    <row r="824" spans="1:11" ht="19.5" customHeight="1">
      <c r="A824" s="71" t="str">
        <f>'Лист1 - Tаблица 1 - Tаблица 1'!$A$42</f>
        <v>ПАКЕТ в/д с ручкой БАНАН</v>
      </c>
      <c r="B824" s="77" t="str">
        <f>'Лист1 - Tаблица 1 - Tаблица 1'!$B$46</f>
        <v>40х54</v>
      </c>
      <c r="C824" s="82">
        <f>'Лист1 - Tаблица 1 - Tаблица 1'!$D$42</f>
        <v>100</v>
      </c>
      <c r="D824" s="72">
        <v>2</v>
      </c>
      <c r="E824" s="72">
        <f>'Лист1 - Tаблица 1 - Tаблица 1'!$I$4</f>
        <v>20000</v>
      </c>
      <c r="F824" s="77">
        <f>'Лист1 - Tаблица 1 - Tаблица 1'!J46</f>
        <v>5.983632</v>
      </c>
      <c r="G824" s="78"/>
      <c r="H824" s="78"/>
      <c r="I824" s="78"/>
      <c r="J824" s="78"/>
      <c r="K824" s="79"/>
    </row>
    <row r="825" spans="1:11" ht="19.5" customHeight="1">
      <c r="A825" s="71" t="str">
        <f>'Лист1 - Tаблица 1 - Tаблица 1'!$A$42</f>
        <v>ПАКЕТ в/д с ручкой БАНАН</v>
      </c>
      <c r="B825" s="77" t="str">
        <f>'Лист1 - Tаблица 1 - Tаблица 1'!$B$46</f>
        <v>40х54</v>
      </c>
      <c r="C825" s="82">
        <f>'Лист1 - Tаблица 1 - Tаблица 1'!$D$42</f>
        <v>100</v>
      </c>
      <c r="D825" s="72">
        <v>2</v>
      </c>
      <c r="E825" s="72">
        <f>'Лист1 - Tаблица 1 - Tаблица 1'!$M$4</f>
        <v>30000</v>
      </c>
      <c r="F825" s="77">
        <f>'Лист1 - Tаблица 1 - Tаблица 1'!N46</f>
        <v>5.5404</v>
      </c>
      <c r="G825" s="78"/>
      <c r="H825" s="78"/>
      <c r="I825" s="78"/>
      <c r="J825" s="78"/>
      <c r="K825" s="79"/>
    </row>
    <row r="826" spans="1:11" ht="19.5" customHeight="1">
      <c r="A826" s="71" t="str">
        <f>'Лист1 - Tаблица 1 - Tаблица 1'!$A$42</f>
        <v>ПАКЕТ в/д с ручкой БАНАН</v>
      </c>
      <c r="B826" s="77" t="str">
        <f>'Лист1 - Tаблица 1 - Tаблица 1'!$B$46</f>
        <v>40х54</v>
      </c>
      <c r="C826" s="82">
        <f>'Лист1 - Tаблица 1 - Tаблица 1'!$D$42</f>
        <v>100</v>
      </c>
      <c r="D826" s="72">
        <v>2</v>
      </c>
      <c r="E826" s="72">
        <f>'Лист1 - Tаблица 1 - Tаблица 1'!$Q$4</f>
        <v>50000</v>
      </c>
      <c r="F826" s="77">
        <f>'Лист1 - Tаблица 1 - Tаблица 1'!R46</f>
        <v>4.653936</v>
      </c>
      <c r="G826" s="78"/>
      <c r="H826" s="78"/>
      <c r="I826" s="78"/>
      <c r="J826" s="78"/>
      <c r="K826" s="79"/>
    </row>
    <row r="827" spans="1:11" ht="19.5" customHeight="1">
      <c r="A827" s="71" t="str">
        <f>'Лист1 - Tаблица 1 - Tаблица 1'!$A$42</f>
        <v>ПАКЕТ в/д с ручкой БАНАН</v>
      </c>
      <c r="B827" s="77" t="str">
        <f>'Лист1 - Tаблица 1 - Tаблица 1'!$B$46</f>
        <v>40х54</v>
      </c>
      <c r="C827" s="82">
        <f>'Лист1 - Tаблица 1 - Tаблица 1'!$D$42</f>
        <v>100</v>
      </c>
      <c r="D827" s="72">
        <v>2</v>
      </c>
      <c r="E827" s="72">
        <v>100000</v>
      </c>
      <c r="F827" s="77">
        <f>'Лист1 - Tаблица 1 - Tаблица 1'!V46</f>
        <v>4.43232</v>
      </c>
      <c r="G827" s="78"/>
      <c r="H827" s="78"/>
      <c r="I827" s="78"/>
      <c r="J827" s="78"/>
      <c r="K827" s="79"/>
    </row>
    <row r="828" spans="1:11" ht="19.5" customHeight="1">
      <c r="A828" s="71" t="str">
        <f>'Лист1 - Tаблица 1 - Tаблица 1'!$A$42</f>
        <v>ПАКЕТ в/д с ручкой БАНАН</v>
      </c>
      <c r="B828" s="77" t="str">
        <f>'Лист1 - Tаблица 1 - Tаблица 1'!$B$46</f>
        <v>40х54</v>
      </c>
      <c r="C828" s="82">
        <f>'Лист1 - Tаблица 1 - Tаблица 1'!$D$42</f>
        <v>100</v>
      </c>
      <c r="D828" s="72">
        <v>2</v>
      </c>
      <c r="E828" s="72">
        <v>1000000</v>
      </c>
      <c r="F828" s="77">
        <f>'Лист1 - Tаблица 1 - Tаблица 1'!V46</f>
        <v>4.43232</v>
      </c>
      <c r="G828" s="78"/>
      <c r="H828" s="78"/>
      <c r="I828" s="78"/>
      <c r="J828" s="78"/>
      <c r="K828" s="79"/>
    </row>
    <row r="829" spans="1:11" ht="19.5" customHeight="1">
      <c r="A829" s="71" t="str">
        <f>'Лист1 - Tаблица 1 - Tаблица 1'!$A$42</f>
        <v>ПАКЕТ в/д с ручкой БАНАН</v>
      </c>
      <c r="B829" s="77" t="str">
        <f>'Лист1 - Tаблица 1 - Tаблица 1'!$B$46</f>
        <v>40х54</v>
      </c>
      <c r="C829" s="82">
        <f>'Лист1 - Tаблица 1 - Tаблица 1'!$D$42</f>
        <v>100</v>
      </c>
      <c r="D829" s="72">
        <v>3</v>
      </c>
      <c r="E829" s="72">
        <f>'Лист1 - Tаблица 1 - Tаблица 1'!$E$4</f>
        <v>10000</v>
      </c>
      <c r="F829" s="77">
        <f>'Лист1 - Tаблица 1 - Tаблица 1'!G46</f>
        <v>7.617024</v>
      </c>
      <c r="G829" s="78"/>
      <c r="H829" s="78"/>
      <c r="I829" s="78"/>
      <c r="J829" s="78"/>
      <c r="K829" s="79"/>
    </row>
    <row r="830" spans="1:11" ht="19.5" customHeight="1">
      <c r="A830" s="71" t="str">
        <f>'Лист1 - Tаблица 1 - Tаблица 1'!$A$42</f>
        <v>ПАКЕТ в/д с ручкой БАНАН</v>
      </c>
      <c r="B830" s="77" t="str">
        <f>'Лист1 - Tаблица 1 - Tаблица 1'!$B$46</f>
        <v>40х54</v>
      </c>
      <c r="C830" s="82">
        <f>'Лист1 - Tаблица 1 - Tаблица 1'!$D$42</f>
        <v>100</v>
      </c>
      <c r="D830" s="72">
        <v>3</v>
      </c>
      <c r="E830" s="72">
        <f>'Лист1 - Tаблица 1 - Tаблица 1'!$I$4</f>
        <v>20000</v>
      </c>
      <c r="F830" s="77">
        <f>'Лист1 - Tаблица 1 - Tаблица 1'!K46</f>
        <v>6.426864</v>
      </c>
      <c r="G830" s="78"/>
      <c r="H830" s="78"/>
      <c r="I830" s="78"/>
      <c r="J830" s="78"/>
      <c r="K830" s="79"/>
    </row>
    <row r="831" spans="1:11" ht="19.5" customHeight="1">
      <c r="A831" s="71" t="str">
        <f>'Лист1 - Tаблица 1 - Tаблица 1'!$A$42</f>
        <v>ПАКЕТ в/д с ручкой БАНАН</v>
      </c>
      <c r="B831" s="77" t="str">
        <f>'Лист1 - Tаблица 1 - Tаблица 1'!$B$46</f>
        <v>40х54</v>
      </c>
      <c r="C831" s="82">
        <f>'Лист1 - Tаблица 1 - Tаблица 1'!$D$42</f>
        <v>100</v>
      </c>
      <c r="D831" s="72">
        <v>3</v>
      </c>
      <c r="E831" s="72">
        <f>'Лист1 - Tаблица 1 - Tаблица 1'!$M$4</f>
        <v>30000</v>
      </c>
      <c r="F831" s="77">
        <f>'Лист1 - Tаблица 1 - Tаблица 1'!O46</f>
        <v>5.9508</v>
      </c>
      <c r="G831" s="78"/>
      <c r="H831" s="78"/>
      <c r="I831" s="78"/>
      <c r="J831" s="78"/>
      <c r="K831" s="79"/>
    </row>
    <row r="832" spans="1:11" ht="19.5" customHeight="1">
      <c r="A832" s="71" t="str">
        <f>'Лист1 - Tаблица 1 - Tаблица 1'!$A$42</f>
        <v>ПАКЕТ в/д с ручкой БАНАН</v>
      </c>
      <c r="B832" s="77" t="str">
        <f>'Лист1 - Tаблица 1 - Tаблица 1'!$B$46</f>
        <v>40х54</v>
      </c>
      <c r="C832" s="82">
        <f>'Лист1 - Tаблица 1 - Tаблица 1'!$D$42</f>
        <v>100</v>
      </c>
      <c r="D832" s="72">
        <v>3</v>
      </c>
      <c r="E832" s="72">
        <f>'Лист1 - Tаблица 1 - Tаблица 1'!$Q$4</f>
        <v>50000</v>
      </c>
      <c r="F832" s="77">
        <f>'Лист1 - Tаблица 1 - Tаблица 1'!S46</f>
        <v>4.998672</v>
      </c>
      <c r="G832" s="78"/>
      <c r="H832" s="78"/>
      <c r="I832" s="78"/>
      <c r="J832" s="78"/>
      <c r="K832" s="79"/>
    </row>
    <row r="833" spans="1:11" ht="19.5" customHeight="1">
      <c r="A833" s="71" t="str">
        <f>'Лист1 - Tаблица 1 - Tаблица 1'!$A$42</f>
        <v>ПАКЕТ в/д с ручкой БАНАН</v>
      </c>
      <c r="B833" s="77" t="str">
        <f>'Лист1 - Tаблица 1 - Tаблица 1'!$B$46</f>
        <v>40х54</v>
      </c>
      <c r="C833" s="82">
        <f>'Лист1 - Tаблица 1 - Tаблица 1'!$D$42</f>
        <v>100</v>
      </c>
      <c r="D833" s="72">
        <v>3</v>
      </c>
      <c r="E833" s="72">
        <v>100000</v>
      </c>
      <c r="F833" s="77">
        <f>'Лист1 - Tаблица 1 - Tаблица 1'!W46</f>
        <v>4.76064</v>
      </c>
      <c r="G833" s="78"/>
      <c r="H833" s="78"/>
      <c r="I833" s="78"/>
      <c r="J833" s="78"/>
      <c r="K833" s="79"/>
    </row>
    <row r="834" spans="1:11" ht="19.5" customHeight="1">
      <c r="A834" s="71" t="str">
        <f>'Лист1 - Tаблица 1 - Tаблица 1'!$A$42</f>
        <v>ПАКЕТ в/д с ручкой БАНАН</v>
      </c>
      <c r="B834" s="77" t="str">
        <f>'Лист1 - Tаблица 1 - Tаблица 1'!$B$46</f>
        <v>40х54</v>
      </c>
      <c r="C834" s="82">
        <f>'Лист1 - Tаблица 1 - Tаблица 1'!$D$42</f>
        <v>100</v>
      </c>
      <c r="D834" s="72">
        <v>3</v>
      </c>
      <c r="E834" s="72">
        <v>1000000</v>
      </c>
      <c r="F834" s="77">
        <f>'Лист1 - Tаблица 1 - Tаблица 1'!W46</f>
        <v>4.76064</v>
      </c>
      <c r="G834" s="78"/>
      <c r="H834" s="78"/>
      <c r="I834" s="78"/>
      <c r="J834" s="78"/>
      <c r="K834" s="79"/>
    </row>
    <row r="835" spans="1:11" ht="19.5" customHeight="1">
      <c r="A835" s="71" t="str">
        <f>'Лист1 - Tаблица 1 - Tаблица 1'!$A$42</f>
        <v>ПАКЕТ в/д с ручкой БАНАН</v>
      </c>
      <c r="B835" s="77" t="str">
        <f>'Лист1 - Tаблица 1 - Tаблица 1'!$B$46</f>
        <v>40х54</v>
      </c>
      <c r="C835" s="82">
        <f>'Лист1 - Tаблица 1 - Tаблица 1'!$D$42</f>
        <v>100</v>
      </c>
      <c r="D835" s="72">
        <v>4</v>
      </c>
      <c r="E835" s="72">
        <f>'Лист1 - Tаблица 1 - Tаблица 1'!$E$4</f>
        <v>10000</v>
      </c>
      <c r="F835" s="77">
        <f>'Лист1 - Tаблица 1 - Tаблица 1'!H46</f>
        <v>8.667648</v>
      </c>
      <c r="G835" s="78"/>
      <c r="H835" s="78"/>
      <c r="I835" s="78"/>
      <c r="J835" s="78"/>
      <c r="K835" s="79"/>
    </row>
    <row r="836" spans="1:11" ht="19.5" customHeight="1">
      <c r="A836" s="71" t="str">
        <f>'Лист1 - Tаблица 1 - Tаблица 1'!$A$42</f>
        <v>ПАКЕТ в/д с ручкой БАНАН</v>
      </c>
      <c r="B836" s="77" t="str">
        <f>'Лист1 - Tаблица 1 - Tаблица 1'!$B$46</f>
        <v>40х54</v>
      </c>
      <c r="C836" s="82">
        <f>'Лист1 - Tаблица 1 - Tаблица 1'!$D$42</f>
        <v>100</v>
      </c>
      <c r="D836" s="72">
        <v>4</v>
      </c>
      <c r="E836" s="72">
        <f>'Лист1 - Tаблица 1 - Tаблица 1'!$I$4</f>
        <v>20000</v>
      </c>
      <c r="F836" s="77">
        <f>'Лист1 - Tаблица 1 - Tаблица 1'!L46</f>
        <v>7.313328</v>
      </c>
      <c r="G836" s="78"/>
      <c r="H836" s="78"/>
      <c r="I836" s="78"/>
      <c r="J836" s="78"/>
      <c r="K836" s="79"/>
    </row>
    <row r="837" spans="1:11" ht="19.5" customHeight="1">
      <c r="A837" s="71" t="str">
        <f>'Лист1 - Tаблица 1 - Tаблица 1'!$A$42</f>
        <v>ПАКЕТ в/д с ручкой БАНАН</v>
      </c>
      <c r="B837" s="77" t="str">
        <f>'Лист1 - Tаблица 1 - Tаблица 1'!$B$46</f>
        <v>40х54</v>
      </c>
      <c r="C837" s="82">
        <f>'Лист1 - Tаблица 1 - Tаблица 1'!$D$42</f>
        <v>100</v>
      </c>
      <c r="D837" s="72">
        <v>4</v>
      </c>
      <c r="E837" s="72">
        <f>'Лист1 - Tаблица 1 - Tаблица 1'!$M$4</f>
        <v>30000</v>
      </c>
      <c r="F837" s="77">
        <f>'Лист1 - Tаблица 1 - Tаблица 1'!P46</f>
        <v>6.771599999999999</v>
      </c>
      <c r="G837" s="78"/>
      <c r="H837" s="78"/>
      <c r="I837" s="78"/>
      <c r="J837" s="78"/>
      <c r="K837" s="79"/>
    </row>
    <row r="838" spans="1:11" ht="19.5" customHeight="1">
      <c r="A838" s="71" t="str">
        <f>'Лист1 - Tаблица 1 - Tаблица 1'!$A$42</f>
        <v>ПАКЕТ в/д с ручкой БАНАН</v>
      </c>
      <c r="B838" s="77" t="str">
        <f>'Лист1 - Tаблица 1 - Tаблица 1'!$B$46</f>
        <v>40х54</v>
      </c>
      <c r="C838" s="82">
        <f>'Лист1 - Tаблица 1 - Tаблица 1'!$D$42</f>
        <v>100</v>
      </c>
      <c r="D838" s="72">
        <v>4</v>
      </c>
      <c r="E838" s="72">
        <f>'Лист1 - Tаблица 1 - Tаблица 1'!$Q$4</f>
        <v>50000</v>
      </c>
      <c r="F838" s="77">
        <f>'Лист1 - Tаблица 1 - Tаблица 1'!T46</f>
        <v>5.688143999999999</v>
      </c>
      <c r="G838" s="78"/>
      <c r="H838" s="78"/>
      <c r="I838" s="78"/>
      <c r="J838" s="78"/>
      <c r="K838" s="79"/>
    </row>
    <row r="839" spans="1:11" ht="19.5" customHeight="1">
      <c r="A839" s="71" t="str">
        <f>'Лист1 - Tаблица 1 - Tаблица 1'!$A$42</f>
        <v>ПАКЕТ в/д с ручкой БАНАН</v>
      </c>
      <c r="B839" s="77" t="str">
        <f>'Лист1 - Tаблица 1 - Tаблица 1'!$B$46</f>
        <v>40х54</v>
      </c>
      <c r="C839" s="82">
        <f>'Лист1 - Tаблица 1 - Tаблица 1'!$D$42</f>
        <v>100</v>
      </c>
      <c r="D839" s="72">
        <v>4</v>
      </c>
      <c r="E839" s="72">
        <v>100000</v>
      </c>
      <c r="F839" s="77">
        <f>'Лист1 - Tаблица 1 - Tаблица 1'!X46</f>
        <v>5.41728</v>
      </c>
      <c r="G839" s="78"/>
      <c r="H839" s="78"/>
      <c r="I839" s="78"/>
      <c r="J839" s="78"/>
      <c r="K839" s="79"/>
    </row>
    <row r="840" spans="1:11" ht="19.5" customHeight="1">
      <c r="A840" s="62" t="str">
        <f>'Лист1 - Tаблица 1 - Tаблица 1'!$A$42</f>
        <v>ПАКЕТ в/д с ручкой БАНАН</v>
      </c>
      <c r="B840" s="83" t="str">
        <f>'Лист1 - Tаблица 1 - Tаблица 1'!$B$46</f>
        <v>40х54</v>
      </c>
      <c r="C840" s="84">
        <f>'Лист1 - Tаблица 1 - Tаблица 1'!$D$42</f>
        <v>100</v>
      </c>
      <c r="D840" s="72">
        <v>4</v>
      </c>
      <c r="E840" s="72">
        <v>1000000</v>
      </c>
      <c r="F840" s="83">
        <f>'Лист1 - Tаблица 1 - Tаблица 1'!X46</f>
        <v>5.41728</v>
      </c>
      <c r="G840" s="85"/>
      <c r="H840" s="85"/>
      <c r="I840" s="85"/>
      <c r="J840" s="85"/>
      <c r="K840" s="86"/>
    </row>
  </sheetData>
  <sheetProtection selectLockedCells="1" selectUnlockedCells="1"/>
  <printOptions/>
  <pageMargins left="0" right="0" top="0" bottom="0" header="0.5118055555555555" footer="0.5118055555555555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55" zoomScaleNormal="55" zoomScalePageLayoutView="0" workbookViewId="0" topLeftCell="A1">
      <selection activeCell="V3" sqref="V3"/>
    </sheetView>
  </sheetViews>
  <sheetFormatPr defaultColWidth="8.796875" defaultRowHeight="14.25"/>
  <sheetData>
    <row r="1" spans="3:22" ht="15.75">
      <c r="C1" s="548">
        <v>5000</v>
      </c>
      <c r="D1" s="548"/>
      <c r="E1" s="548"/>
      <c r="F1" s="548"/>
      <c r="G1" s="545">
        <v>10000</v>
      </c>
      <c r="H1" s="545"/>
      <c r="I1" s="545"/>
      <c r="J1" s="545"/>
      <c r="K1" s="545">
        <v>20000</v>
      </c>
      <c r="L1" s="545"/>
      <c r="M1" s="545"/>
      <c r="N1" s="545"/>
      <c r="O1" s="545">
        <v>50000</v>
      </c>
      <c r="P1" s="545"/>
      <c r="Q1" s="545"/>
      <c r="R1" s="545"/>
      <c r="S1" s="545" t="s">
        <v>0</v>
      </c>
      <c r="T1" s="545"/>
      <c r="U1" s="545"/>
      <c r="V1" s="545"/>
    </row>
    <row r="2" spans="3:22" ht="15" thickBot="1">
      <c r="C2" s="7" t="s">
        <v>2</v>
      </c>
      <c r="D2" s="8" t="s">
        <v>3</v>
      </c>
      <c r="E2" s="9" t="s">
        <v>4</v>
      </c>
      <c r="F2" s="9" t="s">
        <v>5</v>
      </c>
      <c r="G2" s="7" t="s">
        <v>2</v>
      </c>
      <c r="H2" s="8" t="s">
        <v>3</v>
      </c>
      <c r="I2" s="9" t="s">
        <v>4</v>
      </c>
      <c r="J2" s="9" t="s">
        <v>5</v>
      </c>
      <c r="K2" s="7" t="s">
        <v>2</v>
      </c>
      <c r="L2" s="8" t="s">
        <v>3</v>
      </c>
      <c r="M2" s="9" t="s">
        <v>4</v>
      </c>
      <c r="N2" s="9" t="s">
        <v>5</v>
      </c>
      <c r="O2" s="7" t="s">
        <v>2</v>
      </c>
      <c r="P2" s="8" t="s">
        <v>3</v>
      </c>
      <c r="Q2" s="9" t="s">
        <v>4</v>
      </c>
      <c r="R2" s="9" t="s">
        <v>5</v>
      </c>
      <c r="S2" s="7" t="s">
        <v>2</v>
      </c>
      <c r="T2" s="8" t="s">
        <v>3</v>
      </c>
      <c r="U2" s="9" t="s">
        <v>4</v>
      </c>
      <c r="V2" s="9" t="s">
        <v>5</v>
      </c>
    </row>
    <row r="3" spans="1:22" ht="15" thickBot="1">
      <c r="A3" s="119"/>
      <c r="B3" s="32"/>
      <c r="C3" s="19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21" thickBot="1">
      <c r="A4" s="33" t="s">
        <v>10</v>
      </c>
      <c r="B4" s="549">
        <v>100</v>
      </c>
      <c r="C4" s="11">
        <f>C29/1000*200</f>
        <v>3.4799999999999995</v>
      </c>
      <c r="D4" s="12">
        <f>C4+(C4/100*8)</f>
        <v>3.7583999999999995</v>
      </c>
      <c r="E4" s="12">
        <f>C4+(C4/100*16)</f>
        <v>4.0367999999999995</v>
      </c>
      <c r="F4" s="13">
        <f>C4+(C4/100*32)</f>
        <v>4.5935999999999995</v>
      </c>
      <c r="G4" s="11">
        <f>C4-(C4/100*10)</f>
        <v>3.1319999999999997</v>
      </c>
      <c r="H4" s="12">
        <f>G4+(G4/100*8)</f>
        <v>3.38256</v>
      </c>
      <c r="I4" s="12">
        <f>G4+(G4/100*16)</f>
        <v>3.6331199999999995</v>
      </c>
      <c r="J4" s="13">
        <f>G4+(G4/100*32)</f>
        <v>4.134239999999999</v>
      </c>
      <c r="K4" s="11">
        <f>C4-(G4/100*15)</f>
        <v>3.0101999999999998</v>
      </c>
      <c r="L4" s="12">
        <f>K4+(K4/100*8)</f>
        <v>3.251016</v>
      </c>
      <c r="M4" s="12">
        <f>K4+(K4/100*16)</f>
        <v>3.4918319999999996</v>
      </c>
      <c r="N4" s="13">
        <f>K4+(K4/100*32)</f>
        <v>3.973464</v>
      </c>
      <c r="O4" s="11">
        <f>C4-(K4/100*20)</f>
        <v>2.87796</v>
      </c>
      <c r="P4" s="12">
        <f>O4+(O4/100*8)</f>
        <v>3.1081968</v>
      </c>
      <c r="Q4" s="12">
        <f>O4+(O4/100*16)</f>
        <v>3.3384335999999997</v>
      </c>
      <c r="R4" s="13">
        <f>O4+(O4/100*32)</f>
        <v>3.7989072</v>
      </c>
      <c r="S4" s="11">
        <f>C4-(O4/100*30)</f>
        <v>2.6166119999999995</v>
      </c>
      <c r="T4" s="12">
        <f>S4+(S4/100*8)</f>
        <v>2.8259409599999996</v>
      </c>
      <c r="U4" s="12">
        <f>S4+(S4/100*16)</f>
        <v>3.0352699199999993</v>
      </c>
      <c r="V4" s="13">
        <f>S4+(S4/100*32)</f>
        <v>3.4539278399999995</v>
      </c>
    </row>
    <row r="5" spans="1:22" ht="21" thickBot="1">
      <c r="A5" s="34" t="s">
        <v>11</v>
      </c>
      <c r="B5" s="549"/>
      <c r="C5" s="23">
        <f>F29/1000*200</f>
        <v>3.2600000000000002</v>
      </c>
      <c r="D5" s="21">
        <f>C5+(C5/100*8)</f>
        <v>3.5208000000000004</v>
      </c>
      <c r="E5" s="21">
        <f>C5+(C5/100*16)</f>
        <v>3.7816</v>
      </c>
      <c r="F5" s="22">
        <f>C5+(C5/100*32)</f>
        <v>4.3032</v>
      </c>
      <c r="G5" s="23">
        <f>C5-(C5/100*10)</f>
        <v>2.934</v>
      </c>
      <c r="H5" s="21">
        <f>G5+(G5/100*8)</f>
        <v>3.16872</v>
      </c>
      <c r="I5" s="21">
        <f>G5+(G5/100*16)</f>
        <v>3.4034400000000002</v>
      </c>
      <c r="J5" s="22">
        <f>G5+(G5/100*32)</f>
        <v>3.8728800000000003</v>
      </c>
      <c r="K5" s="23">
        <f>C5-(G5/100*15)</f>
        <v>2.8199</v>
      </c>
      <c r="L5" s="21">
        <f>K5+(K5/100*8)</f>
        <v>3.0454920000000003</v>
      </c>
      <c r="M5" s="21">
        <f>K5+(K5/100*16)</f>
        <v>3.271084</v>
      </c>
      <c r="N5" s="22">
        <f>K5+(K5/100*32)</f>
        <v>3.722268</v>
      </c>
      <c r="O5" s="23">
        <f>C5-(K5/100*20)</f>
        <v>2.6960200000000003</v>
      </c>
      <c r="P5" s="21">
        <f>O5+(O5/100*8)</f>
        <v>2.9117016000000002</v>
      </c>
      <c r="Q5" s="21">
        <f>O5+(O5/100*16)</f>
        <v>3.1273832000000006</v>
      </c>
      <c r="R5" s="22">
        <f>O5+(O5/100*32)</f>
        <v>3.5587464000000004</v>
      </c>
      <c r="S5" s="23">
        <f>C5-(O5/100*30)</f>
        <v>2.451194</v>
      </c>
      <c r="T5" s="21">
        <f>S5+(S5/100*8)</f>
        <v>2.64728952</v>
      </c>
      <c r="U5" s="21">
        <f>S5+(S5/100*16)</f>
        <v>2.8433850400000003</v>
      </c>
      <c r="V5" s="22">
        <f>S5+(S5/100*32)</f>
        <v>3.23557608</v>
      </c>
    </row>
    <row r="6" spans="1:22" ht="21" thickBot="1">
      <c r="A6" s="34" t="s">
        <v>12</v>
      </c>
      <c r="B6" s="549"/>
      <c r="C6" s="23">
        <f>H29/1000*200</f>
        <v>4.3999999999999995</v>
      </c>
      <c r="D6" s="21">
        <f>C6+(C6/100*8)</f>
        <v>4.752</v>
      </c>
      <c r="E6" s="21">
        <f>C6+(C6/100*16)</f>
        <v>5.103999999999999</v>
      </c>
      <c r="F6" s="22">
        <f>C6+(C6/100*32)</f>
        <v>5.808</v>
      </c>
      <c r="G6" s="23">
        <f>C6-(C6/100*10)</f>
        <v>3.9599999999999995</v>
      </c>
      <c r="H6" s="21">
        <f>G6+(G6/100*8)</f>
        <v>4.2768</v>
      </c>
      <c r="I6" s="21">
        <f>G6+(G6/100*16)</f>
        <v>4.5935999999999995</v>
      </c>
      <c r="J6" s="22">
        <f>G6+(G6/100*32)</f>
        <v>5.2272</v>
      </c>
      <c r="K6" s="23">
        <f>C6-(G6/100*15)</f>
        <v>3.8059999999999996</v>
      </c>
      <c r="L6" s="21">
        <f>K6+(K6/100*8)</f>
        <v>4.11048</v>
      </c>
      <c r="M6" s="21">
        <f>K6+(K6/100*16)</f>
        <v>4.41496</v>
      </c>
      <c r="N6" s="22">
        <f>K6+(K6/100*32)</f>
        <v>5.0239199999999995</v>
      </c>
      <c r="O6" s="23">
        <f>C6-(K6/100*20)</f>
        <v>3.6388</v>
      </c>
      <c r="P6" s="21">
        <f>O6+(O6/100*8)</f>
        <v>3.9299039999999996</v>
      </c>
      <c r="Q6" s="21">
        <f>O6+(O6/100*16)</f>
        <v>4.221007999999999</v>
      </c>
      <c r="R6" s="22">
        <f>O6+(O6/100*32)</f>
        <v>4.803216</v>
      </c>
      <c r="S6" s="23">
        <f>C6-(O6/100*30)</f>
        <v>3.3083599999999995</v>
      </c>
      <c r="T6" s="21">
        <f>S6+(S6/100*8)</f>
        <v>3.5730287999999994</v>
      </c>
      <c r="U6" s="21">
        <f>S6+(S6/100*16)</f>
        <v>3.8376975999999994</v>
      </c>
      <c r="V6" s="22">
        <f>S6+(S6/100*32)</f>
        <v>4.367035199999999</v>
      </c>
    </row>
    <row r="7" spans="1:22" ht="21" thickBot="1">
      <c r="A7" s="34" t="s">
        <v>13</v>
      </c>
      <c r="B7" s="549"/>
      <c r="C7" s="23">
        <f>J29/1000*200</f>
        <v>6.3</v>
      </c>
      <c r="D7" s="21">
        <f>C7+(C7/100*8)</f>
        <v>6.804</v>
      </c>
      <c r="E7" s="21">
        <f>C7+(C7/100*16)</f>
        <v>7.308</v>
      </c>
      <c r="F7" s="22">
        <f>C7+(C7/100*32)</f>
        <v>8.315999999999999</v>
      </c>
      <c r="G7" s="23">
        <f>C7-(C7/100*10)</f>
        <v>5.67</v>
      </c>
      <c r="H7" s="21">
        <f>G7+(G7/100*8)</f>
        <v>6.1236</v>
      </c>
      <c r="I7" s="21">
        <f>G7+(G7/100*16)</f>
        <v>6.5771999999999995</v>
      </c>
      <c r="J7" s="22">
        <f>G7+(G7/100*32)</f>
        <v>7.4844</v>
      </c>
      <c r="K7" s="23">
        <f>C7-(G7/100*15)</f>
        <v>5.4495</v>
      </c>
      <c r="L7" s="21">
        <f>K7+(K7/100*8)</f>
        <v>5.885459999999999</v>
      </c>
      <c r="M7" s="21">
        <f>K7+(K7/100*16)</f>
        <v>6.32142</v>
      </c>
      <c r="N7" s="22">
        <f>K7+(K7/100*32)</f>
        <v>7.193339999999999</v>
      </c>
      <c r="O7" s="23">
        <f>C7-(K7/100*20)</f>
        <v>5.2101</v>
      </c>
      <c r="P7" s="21">
        <f>O7+(O7/100*8)</f>
        <v>5.626907999999999</v>
      </c>
      <c r="Q7" s="21">
        <f>O7+(O7/100*16)</f>
        <v>6.043716</v>
      </c>
      <c r="R7" s="22">
        <f>O7+(O7/100*32)</f>
        <v>6.877331999999999</v>
      </c>
      <c r="S7" s="23">
        <f>C7-(O7/100*30)</f>
        <v>4.7369699999999995</v>
      </c>
      <c r="T7" s="21">
        <f>S7+(S7/100*8)</f>
        <v>5.115927599999999</v>
      </c>
      <c r="U7" s="21">
        <f>S7+(S7/100*16)</f>
        <v>5.4948852</v>
      </c>
      <c r="V7" s="22">
        <f>S7+(S7/100*32)</f>
        <v>6.252800399999999</v>
      </c>
    </row>
    <row r="8" spans="1:22" ht="21" thickBot="1">
      <c r="A8" s="35" t="s">
        <v>14</v>
      </c>
      <c r="B8" s="549"/>
      <c r="C8" s="15">
        <f>L29/1000*200</f>
        <v>8.58</v>
      </c>
      <c r="D8" s="16">
        <f>C8+(C8/100*8)</f>
        <v>9.2664</v>
      </c>
      <c r="E8" s="16">
        <f>C8+(C8/100*16)</f>
        <v>9.9528</v>
      </c>
      <c r="F8" s="17">
        <f>C8+(C8/100*32)</f>
        <v>11.3256</v>
      </c>
      <c r="G8" s="15">
        <f>C8-(C8/100*10)</f>
        <v>7.722</v>
      </c>
      <c r="H8" s="16">
        <f>G8+(G8/100*8)</f>
        <v>8.33976</v>
      </c>
      <c r="I8" s="16">
        <f>G8+(G8/100*16)</f>
        <v>8.95752</v>
      </c>
      <c r="J8" s="17">
        <f>G8+(G8/100*32)</f>
        <v>10.19304</v>
      </c>
      <c r="K8" s="15">
        <f>C8-(G8/100*15)</f>
        <v>7.4216999999999995</v>
      </c>
      <c r="L8" s="16">
        <f>K8+(K8/100*8)</f>
        <v>8.015436</v>
      </c>
      <c r="M8" s="16">
        <f>K8+(K8/100*16)</f>
        <v>8.609172</v>
      </c>
      <c r="N8" s="17">
        <f>K8+(K8/100*32)</f>
        <v>9.796643999999999</v>
      </c>
      <c r="O8" s="15">
        <f>C8-(K8/100*20)</f>
        <v>7.0956600000000005</v>
      </c>
      <c r="P8" s="16">
        <f>O8+(O8/100*8)</f>
        <v>7.663312800000001</v>
      </c>
      <c r="Q8" s="16">
        <f>O8+(O8/100*16)</f>
        <v>8.230965600000001</v>
      </c>
      <c r="R8" s="17">
        <f>O8+(O8/100*32)</f>
        <v>9.3662712</v>
      </c>
      <c r="S8" s="15">
        <f>C8-(O8/100*30)</f>
        <v>6.451302</v>
      </c>
      <c r="T8" s="16">
        <f>S8+(S8/100*8)</f>
        <v>6.96740616</v>
      </c>
      <c r="U8" s="16">
        <f>S8+(S8/100*16)</f>
        <v>7.483510320000001</v>
      </c>
      <c r="V8" s="17">
        <f>S8+(S8/100*32)</f>
        <v>8.51571864</v>
      </c>
    </row>
    <row r="9" spans="1:22" ht="24.75" customHeight="1" thickBot="1">
      <c r="A9" s="119"/>
      <c r="B9" s="198">
        <v>120</v>
      </c>
      <c r="C9" s="19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0.25">
      <c r="A10" s="33" t="s">
        <v>10</v>
      </c>
      <c r="B10" s="199">
        <f>40*30*B9*0.95/10000+3</f>
        <v>16.68</v>
      </c>
      <c r="C10" s="197">
        <f>B10/1000*200</f>
        <v>3.3360000000000003</v>
      </c>
      <c r="D10" s="12">
        <f>C10+(C10/100*8)</f>
        <v>3.6028800000000003</v>
      </c>
      <c r="E10" s="12">
        <f>C10+(C10/100*16)</f>
        <v>3.8697600000000003</v>
      </c>
      <c r="F10" s="13">
        <f>C10+(C10/100*32)</f>
        <v>4.40352</v>
      </c>
      <c r="G10" s="11">
        <f>C10-(C10/100*10)</f>
        <v>3.0024</v>
      </c>
      <c r="H10" s="12">
        <f>G10+(G10/100*8)</f>
        <v>3.242592</v>
      </c>
      <c r="I10" s="12">
        <f>G10+(G10/100*16)</f>
        <v>3.482784</v>
      </c>
      <c r="J10" s="13">
        <f>G10+(G10/100*32)</f>
        <v>3.9631680000000005</v>
      </c>
      <c r="K10" s="11">
        <f>C10-(G10/100*15)</f>
        <v>2.8856400000000004</v>
      </c>
      <c r="L10" s="12">
        <f>K10+(K10/100*8)</f>
        <v>3.1164912000000005</v>
      </c>
      <c r="M10" s="12">
        <f>K10+(K10/100*16)</f>
        <v>3.3473424000000005</v>
      </c>
      <c r="N10" s="13">
        <f>K10+(K10/100*32)</f>
        <v>3.8090448000000006</v>
      </c>
      <c r="O10" s="11">
        <f>C10-(K10/100*20)</f>
        <v>2.758872</v>
      </c>
      <c r="P10" s="12">
        <f>O10+(O10/100*8)</f>
        <v>2.9795817600000003</v>
      </c>
      <c r="Q10" s="12">
        <f>O10+(O10/100*16)</f>
        <v>3.2002915200000004</v>
      </c>
      <c r="R10" s="13">
        <f>O10+(O10/100*32)</f>
        <v>3.64171104</v>
      </c>
      <c r="S10" s="11">
        <f>C10-(O10/100*30)</f>
        <v>2.5083384000000004</v>
      </c>
      <c r="T10" s="12">
        <f>S10+(S10/100*8)</f>
        <v>2.7090054720000003</v>
      </c>
      <c r="U10" s="12">
        <f>S10+(S10/100*16)</f>
        <v>2.9096725440000006</v>
      </c>
      <c r="V10" s="13">
        <f>S10+(S10/100*32)</f>
        <v>3.3110066880000004</v>
      </c>
    </row>
    <row r="11" spans="1:22" ht="20.25">
      <c r="A11" s="34" t="s">
        <v>11</v>
      </c>
      <c r="B11" s="202">
        <f>40*35*B9*0.95/10000+3</f>
        <v>18.96</v>
      </c>
      <c r="C11" s="196">
        <f>B11/1000*200</f>
        <v>3.7920000000000003</v>
      </c>
      <c r="D11" s="21">
        <f>C11+(C11/100*8)</f>
        <v>4.09536</v>
      </c>
      <c r="E11" s="21">
        <f>C11+(C11/100*16)</f>
        <v>4.39872</v>
      </c>
      <c r="F11" s="22">
        <f>C11+(C11/100*32)</f>
        <v>5.00544</v>
      </c>
      <c r="G11" s="23">
        <f>C11-(C11/100*10)</f>
        <v>3.4128000000000003</v>
      </c>
      <c r="H11" s="21">
        <f>G11+(G11/100*8)</f>
        <v>3.685824</v>
      </c>
      <c r="I11" s="21">
        <f>G11+(G11/100*16)</f>
        <v>3.9588480000000006</v>
      </c>
      <c r="J11" s="22">
        <f>G11+(G11/100*32)</f>
        <v>4.5048960000000005</v>
      </c>
      <c r="K11" s="23">
        <f>C11-(G11/100*15)</f>
        <v>3.2800800000000003</v>
      </c>
      <c r="L11" s="21">
        <f>K11+(K11/100*8)</f>
        <v>3.5424864000000005</v>
      </c>
      <c r="M11" s="21">
        <f>K11+(K11/100*16)</f>
        <v>3.8048928</v>
      </c>
      <c r="N11" s="22">
        <f>K11+(K11/100*32)</f>
        <v>4.3297056000000005</v>
      </c>
      <c r="O11" s="23">
        <f>C11-(K11/100*20)</f>
        <v>3.135984</v>
      </c>
      <c r="P11" s="21">
        <f>O11+(O11/100*8)</f>
        <v>3.38686272</v>
      </c>
      <c r="Q11" s="21">
        <f>O11+(O11/100*16)</f>
        <v>3.63774144</v>
      </c>
      <c r="R11" s="22">
        <f>O11+(O11/100*32)</f>
        <v>4.13949888</v>
      </c>
      <c r="S11" s="23">
        <f>C11-(O11/100*30)</f>
        <v>2.8512048000000005</v>
      </c>
      <c r="T11" s="21">
        <f>S11+(S11/100*8)</f>
        <v>3.0793011840000006</v>
      </c>
      <c r="U11" s="21">
        <f>S11+(S11/100*16)</f>
        <v>3.3073975680000007</v>
      </c>
      <c r="V11" s="22">
        <f>S11+(S11/100*32)</f>
        <v>3.763590336000001</v>
      </c>
    </row>
    <row r="12" spans="1:22" ht="20.25">
      <c r="A12" s="34" t="s">
        <v>12</v>
      </c>
      <c r="B12" s="202">
        <f>40*50*B9*0.95/10000+3</f>
        <v>25.8</v>
      </c>
      <c r="C12" s="196">
        <f>B12/1000*200</f>
        <v>5.16</v>
      </c>
      <c r="D12" s="21">
        <f>C12+(C12/100*8)</f>
        <v>5.5728</v>
      </c>
      <c r="E12" s="21">
        <f>C12+(C12/100*16)</f>
        <v>5.9856</v>
      </c>
      <c r="F12" s="22">
        <f>C12+(C12/100*32)</f>
        <v>6.8112</v>
      </c>
      <c r="G12" s="23">
        <f>C12-(C12/100*10)</f>
        <v>4.644</v>
      </c>
      <c r="H12" s="21">
        <f>G12+(G12/100*8)</f>
        <v>5.01552</v>
      </c>
      <c r="I12" s="21">
        <f>G12+(G12/100*16)</f>
        <v>5.38704</v>
      </c>
      <c r="J12" s="22">
        <f>G12+(G12/100*32)</f>
        <v>6.13008</v>
      </c>
      <c r="K12" s="23">
        <f>C12-(G12/100*15)</f>
        <v>4.4634</v>
      </c>
      <c r="L12" s="21">
        <f>K12+(K12/100*8)</f>
        <v>4.820472</v>
      </c>
      <c r="M12" s="21">
        <f>K12+(K12/100*16)</f>
        <v>5.177544</v>
      </c>
      <c r="N12" s="22">
        <f>K12+(K12/100*32)</f>
        <v>5.891688</v>
      </c>
      <c r="O12" s="23">
        <f>C12-(K12/100*20)</f>
        <v>4.26732</v>
      </c>
      <c r="P12" s="21">
        <f>O12+(O12/100*8)</f>
        <v>4.6087055999999995</v>
      </c>
      <c r="Q12" s="21">
        <f>O12+(O12/100*16)</f>
        <v>4.950091199999999</v>
      </c>
      <c r="R12" s="22">
        <f>O12+(O12/100*32)</f>
        <v>5.6328624</v>
      </c>
      <c r="S12" s="23">
        <f>C12-(O12/100*30)</f>
        <v>3.879804</v>
      </c>
      <c r="T12" s="21">
        <f>S12+(S12/100*8)</f>
        <v>4.19018832</v>
      </c>
      <c r="U12" s="21">
        <f>S12+(S12/100*16)</f>
        <v>4.50057264</v>
      </c>
      <c r="V12" s="22">
        <f>S12+(S12/100*32)</f>
        <v>5.12134128</v>
      </c>
    </row>
    <row r="13" spans="1:22" ht="20.25">
      <c r="A13" s="34" t="s">
        <v>13</v>
      </c>
      <c r="B13" s="202">
        <f>60*50*B9*0.95/10000+3</f>
        <v>37.2</v>
      </c>
      <c r="C13" s="196">
        <f>B13/1000*200</f>
        <v>7.44</v>
      </c>
      <c r="D13" s="21">
        <f>C13+(C13/100*8)</f>
        <v>8.0352</v>
      </c>
      <c r="E13" s="21">
        <f>C13+(C13/100*16)</f>
        <v>8.6304</v>
      </c>
      <c r="F13" s="22">
        <f>C13+(C13/100*32)</f>
        <v>9.8208</v>
      </c>
      <c r="G13" s="23">
        <f>C13-(C13/100*10)</f>
        <v>6.696000000000001</v>
      </c>
      <c r="H13" s="21">
        <f>G13+(G13/100*8)</f>
        <v>7.231680000000001</v>
      </c>
      <c r="I13" s="21">
        <f>G13+(G13/100*16)</f>
        <v>7.767360000000001</v>
      </c>
      <c r="J13" s="22">
        <f>G13+(G13/100*32)</f>
        <v>8.83872</v>
      </c>
      <c r="K13" s="23">
        <f>C13-(G13/100*15)</f>
        <v>6.4356</v>
      </c>
      <c r="L13" s="21">
        <f>K13+(K13/100*8)</f>
        <v>6.950448</v>
      </c>
      <c r="M13" s="21">
        <f>K13+(K13/100*16)</f>
        <v>7.465296</v>
      </c>
      <c r="N13" s="22">
        <f>K13+(K13/100*32)</f>
        <v>8.494992</v>
      </c>
      <c r="O13" s="23">
        <f>C13-(K13/100*20)</f>
        <v>6.152880000000001</v>
      </c>
      <c r="P13" s="21">
        <f>O13+(O13/100*8)</f>
        <v>6.645110400000001</v>
      </c>
      <c r="Q13" s="21">
        <f>O13+(O13/100*16)</f>
        <v>7.1373408000000005</v>
      </c>
      <c r="R13" s="22">
        <f>O13+(O13/100*32)</f>
        <v>8.121801600000001</v>
      </c>
      <c r="S13" s="23">
        <f>C13-(O13/100*30)</f>
        <v>5.594136000000001</v>
      </c>
      <c r="T13" s="21">
        <f>S13+(S13/100*8)</f>
        <v>6.041666880000001</v>
      </c>
      <c r="U13" s="21">
        <f>S13+(S13/100*16)</f>
        <v>6.489197760000001</v>
      </c>
      <c r="V13" s="22">
        <f>S13+(S13/100*32)</f>
        <v>7.3842595200000005</v>
      </c>
    </row>
    <row r="14" spans="1:22" ht="21" thickBot="1">
      <c r="A14" s="35" t="s">
        <v>14</v>
      </c>
      <c r="B14" s="200">
        <f>60*70*B9*0.95/10000+3</f>
        <v>50.88</v>
      </c>
      <c r="C14" s="196">
        <f>B14/1000*200</f>
        <v>10.176</v>
      </c>
      <c r="D14" s="16">
        <f>C14+(C14/100*8)</f>
        <v>10.99008</v>
      </c>
      <c r="E14" s="16">
        <f>C14+(C14/100*16)</f>
        <v>11.80416</v>
      </c>
      <c r="F14" s="17">
        <f>C14+(C14/100*32)</f>
        <v>13.43232</v>
      </c>
      <c r="G14" s="15">
        <f>C14-(C14/100*10)</f>
        <v>9.1584</v>
      </c>
      <c r="H14" s="16">
        <f>G14+(G14/100*8)</f>
        <v>9.891072000000001</v>
      </c>
      <c r="I14" s="16">
        <f>G14+(G14/100*16)</f>
        <v>10.623744</v>
      </c>
      <c r="J14" s="17">
        <f>G14+(G14/100*32)</f>
        <v>12.089088</v>
      </c>
      <c r="K14" s="15">
        <f>C14-(G14/100*15)</f>
        <v>8.802240000000001</v>
      </c>
      <c r="L14" s="16">
        <f>K14+(K14/100*8)</f>
        <v>9.506419200000002</v>
      </c>
      <c r="M14" s="16">
        <f>K14+(K14/100*16)</f>
        <v>10.210598400000002</v>
      </c>
      <c r="N14" s="17">
        <f>K14+(K14/100*32)</f>
        <v>11.618956800000001</v>
      </c>
      <c r="O14" s="15">
        <f>C14-(K14/100*20)</f>
        <v>8.415552</v>
      </c>
      <c r="P14" s="16">
        <f>O14+(O14/100*8)</f>
        <v>9.08879616</v>
      </c>
      <c r="Q14" s="16">
        <f>O14+(O14/100*16)</f>
        <v>9.76204032</v>
      </c>
      <c r="R14" s="17">
        <f>O14+(O14/100*32)</f>
        <v>11.10852864</v>
      </c>
      <c r="S14" s="15">
        <f>C14-(O14/100*30)</f>
        <v>7.6513344</v>
      </c>
      <c r="T14" s="16">
        <f>S14+(S14/100*8)</f>
        <v>8.263441152</v>
      </c>
      <c r="U14" s="16">
        <f>S14+(S14/100*16)</f>
        <v>8.875547904</v>
      </c>
      <c r="V14" s="17">
        <f>S14+(S14/100*32)</f>
        <v>10.099761407999999</v>
      </c>
    </row>
    <row r="15" spans="1:22" ht="24.75" customHeight="1" thickBot="1">
      <c r="A15" s="119"/>
      <c r="B15" s="201">
        <v>140</v>
      </c>
      <c r="C15" s="19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20.25">
      <c r="A16" s="33" t="s">
        <v>10</v>
      </c>
      <c r="B16" s="199">
        <f>40*30*B15*0.95/10000+3</f>
        <v>18.96</v>
      </c>
      <c r="C16" s="204">
        <f>B16/1000*200</f>
        <v>3.7920000000000003</v>
      </c>
      <c r="D16" s="12">
        <f>C16+(C16/100*8)</f>
        <v>4.09536</v>
      </c>
      <c r="E16" s="12">
        <f>C16+(C16/100*16)</f>
        <v>4.39872</v>
      </c>
      <c r="F16" s="13">
        <f>C16+(C16/100*32)</f>
        <v>5.00544</v>
      </c>
      <c r="G16" s="11">
        <f>C16-(C16/100*10)</f>
        <v>3.4128000000000003</v>
      </c>
      <c r="H16" s="12">
        <f>G16+(G16/100*8)</f>
        <v>3.685824</v>
      </c>
      <c r="I16" s="12">
        <f>G16+(G16/100*16)</f>
        <v>3.9588480000000006</v>
      </c>
      <c r="J16" s="13">
        <f>G16+(G16/100*32)</f>
        <v>4.5048960000000005</v>
      </c>
      <c r="K16" s="11">
        <f>C16-(G16/100*15)</f>
        <v>3.2800800000000003</v>
      </c>
      <c r="L16" s="12">
        <f>K16+(K16/100*8)</f>
        <v>3.5424864000000005</v>
      </c>
      <c r="M16" s="12">
        <f>K16+(K16/100*16)</f>
        <v>3.8048928</v>
      </c>
      <c r="N16" s="13">
        <f>K16+(K16/100*32)</f>
        <v>4.3297056000000005</v>
      </c>
      <c r="O16" s="11">
        <f>C16-(K16/100*20)</f>
        <v>3.135984</v>
      </c>
      <c r="P16" s="12">
        <f>O16+(O16/100*8)</f>
        <v>3.38686272</v>
      </c>
      <c r="Q16" s="12">
        <f>O16+(O16/100*16)</f>
        <v>3.63774144</v>
      </c>
      <c r="R16" s="13">
        <f>O16+(O16/100*32)</f>
        <v>4.13949888</v>
      </c>
      <c r="S16" s="11">
        <f>C16-(O16/100*30)</f>
        <v>2.8512048000000005</v>
      </c>
      <c r="T16" s="12">
        <f>S16+(S16/100*8)</f>
        <v>3.0793011840000006</v>
      </c>
      <c r="U16" s="12">
        <f>S16+(S16/100*16)</f>
        <v>3.3073975680000007</v>
      </c>
      <c r="V16" s="13">
        <f>S16+(S16/100*32)</f>
        <v>3.763590336000001</v>
      </c>
    </row>
    <row r="17" spans="1:22" ht="20.25">
      <c r="A17" s="34" t="s">
        <v>11</v>
      </c>
      <c r="B17" s="202">
        <f>40*35*B15*0.95/10000+3</f>
        <v>21.62</v>
      </c>
      <c r="C17" s="205">
        <f>B17/1000*200</f>
        <v>4.324</v>
      </c>
      <c r="D17" s="21">
        <f>C17+(C17/100*8)</f>
        <v>4.669919999999999</v>
      </c>
      <c r="E17" s="21">
        <f>C17+(C17/100*16)</f>
        <v>5.01584</v>
      </c>
      <c r="F17" s="22">
        <f>C17+(C17/100*32)</f>
        <v>5.70768</v>
      </c>
      <c r="G17" s="23">
        <f>C17-(C17/100*10)</f>
        <v>3.8916</v>
      </c>
      <c r="H17" s="21">
        <f>G17+(G17/100*8)</f>
        <v>4.202928</v>
      </c>
      <c r="I17" s="21">
        <f>G17+(G17/100*16)</f>
        <v>4.514256</v>
      </c>
      <c r="J17" s="22">
        <f>G17+(G17/100*32)</f>
        <v>5.136912</v>
      </c>
      <c r="K17" s="23">
        <f>C17-(G17/100*15)</f>
        <v>3.7402599999999997</v>
      </c>
      <c r="L17" s="21">
        <f>K17+(K17/100*8)</f>
        <v>4.0394808</v>
      </c>
      <c r="M17" s="21">
        <f>K17+(K17/100*16)</f>
        <v>4.338701599999999</v>
      </c>
      <c r="N17" s="22">
        <f>K17+(K17/100*32)</f>
        <v>4.9371431999999995</v>
      </c>
      <c r="O17" s="23">
        <f>C17-(K17/100*20)</f>
        <v>3.575948</v>
      </c>
      <c r="P17" s="21">
        <f>O17+(O17/100*8)</f>
        <v>3.86202384</v>
      </c>
      <c r="Q17" s="21">
        <f>O17+(O17/100*16)</f>
        <v>4.14809968</v>
      </c>
      <c r="R17" s="22">
        <f>O17+(O17/100*32)</f>
        <v>4.72025136</v>
      </c>
      <c r="S17" s="23">
        <f>C17-(O17/100*30)</f>
        <v>3.2512156</v>
      </c>
      <c r="T17" s="21">
        <f>S17+(S17/100*8)</f>
        <v>3.511312848</v>
      </c>
      <c r="U17" s="21">
        <f>S17+(S17/100*16)</f>
        <v>3.7714100960000003</v>
      </c>
      <c r="V17" s="22">
        <f>S17+(S17/100*32)</f>
        <v>4.2916045920000006</v>
      </c>
    </row>
    <row r="18" spans="1:22" ht="20.25">
      <c r="A18" s="34" t="s">
        <v>12</v>
      </c>
      <c r="B18" s="202">
        <f>40*50*B15*0.95/10000+3</f>
        <v>29.6</v>
      </c>
      <c r="C18" s="203">
        <f>B18/1000*200</f>
        <v>5.92</v>
      </c>
      <c r="D18" s="21">
        <f>C18+(C18/100*8)</f>
        <v>6.3936</v>
      </c>
      <c r="E18" s="21">
        <f>C18+(C18/100*16)</f>
        <v>6.8672</v>
      </c>
      <c r="F18" s="22">
        <f>C18+(C18/100*32)</f>
        <v>7.8144</v>
      </c>
      <c r="G18" s="23">
        <f>C18-(C18/100*10)</f>
        <v>5.327999999999999</v>
      </c>
      <c r="H18" s="21">
        <f>G18+(G18/100*8)</f>
        <v>5.754239999999999</v>
      </c>
      <c r="I18" s="21">
        <f>G18+(G18/100*16)</f>
        <v>6.180479999999999</v>
      </c>
      <c r="J18" s="22">
        <f>G18+(G18/100*32)</f>
        <v>7.032959999999999</v>
      </c>
      <c r="K18" s="23">
        <f>C18-(G18/100*15)</f>
        <v>5.1208</v>
      </c>
      <c r="L18" s="21">
        <f>K18+(K18/100*8)</f>
        <v>5.530464</v>
      </c>
      <c r="M18" s="21">
        <f>K18+(K18/100*16)</f>
        <v>5.940128</v>
      </c>
      <c r="N18" s="22">
        <f>K18+(K18/100*32)</f>
        <v>6.759456</v>
      </c>
      <c r="O18" s="23">
        <f>C18-(K18/100*20)</f>
        <v>4.89584</v>
      </c>
      <c r="P18" s="21">
        <f>O18+(O18/100*8)</f>
        <v>5.287507199999999</v>
      </c>
      <c r="Q18" s="21">
        <f>O18+(O18/100*16)</f>
        <v>5.6791744</v>
      </c>
      <c r="R18" s="22">
        <f>O18+(O18/100*32)</f>
        <v>6.4625088</v>
      </c>
      <c r="S18" s="23">
        <f>C18-(O18/100*30)</f>
        <v>4.451248</v>
      </c>
      <c r="T18" s="21">
        <f>S18+(S18/100*8)</f>
        <v>4.807347839999999</v>
      </c>
      <c r="U18" s="21">
        <f>S18+(S18/100*16)</f>
        <v>5.163447679999999</v>
      </c>
      <c r="V18" s="22">
        <f>S18+(S18/100*32)</f>
        <v>5.875647359999999</v>
      </c>
    </row>
    <row r="19" spans="1:22" ht="20.25">
      <c r="A19" s="34" t="s">
        <v>13</v>
      </c>
      <c r="B19" s="202">
        <f>60*50*B15*0.95/10000+3</f>
        <v>42.9</v>
      </c>
      <c r="C19" s="203">
        <f>B19/1000*200</f>
        <v>8.58</v>
      </c>
      <c r="D19" s="21">
        <f>C19+(C19/100*8)</f>
        <v>9.2664</v>
      </c>
      <c r="E19" s="21">
        <f>C19+(C19/100*16)</f>
        <v>9.9528</v>
      </c>
      <c r="F19" s="22">
        <f>C19+(C19/100*32)</f>
        <v>11.3256</v>
      </c>
      <c r="G19" s="23">
        <f>C19-(C19/100*10)</f>
        <v>7.722</v>
      </c>
      <c r="H19" s="21">
        <f>G19+(G19/100*8)</f>
        <v>8.33976</v>
      </c>
      <c r="I19" s="21">
        <f>G19+(G19/100*16)</f>
        <v>8.95752</v>
      </c>
      <c r="J19" s="22">
        <f>G19+(G19/100*32)</f>
        <v>10.19304</v>
      </c>
      <c r="K19" s="23">
        <f>C19-(G19/100*15)</f>
        <v>7.4216999999999995</v>
      </c>
      <c r="L19" s="21">
        <f>K19+(K19/100*8)</f>
        <v>8.015436</v>
      </c>
      <c r="M19" s="21">
        <f>K19+(K19/100*16)</f>
        <v>8.609172</v>
      </c>
      <c r="N19" s="22">
        <f>K19+(K19/100*32)</f>
        <v>9.796643999999999</v>
      </c>
      <c r="O19" s="23">
        <f>C19-(K19/100*20)</f>
        <v>7.0956600000000005</v>
      </c>
      <c r="P19" s="21">
        <f>O19+(O19/100*8)</f>
        <v>7.663312800000001</v>
      </c>
      <c r="Q19" s="21">
        <f>O19+(O19/100*16)</f>
        <v>8.230965600000001</v>
      </c>
      <c r="R19" s="22">
        <f>O19+(O19/100*32)</f>
        <v>9.3662712</v>
      </c>
      <c r="S19" s="23">
        <f>C19-(O19/100*30)</f>
        <v>6.451302</v>
      </c>
      <c r="T19" s="21">
        <f>S19+(S19/100*8)</f>
        <v>6.96740616</v>
      </c>
      <c r="U19" s="21">
        <f>S19+(S19/100*16)</f>
        <v>7.483510320000001</v>
      </c>
      <c r="V19" s="22">
        <f>S19+(S19/100*32)</f>
        <v>8.51571864</v>
      </c>
    </row>
    <row r="20" spans="1:22" ht="21" thickBot="1">
      <c r="A20" s="35" t="s">
        <v>14</v>
      </c>
      <c r="B20" s="200">
        <f>60*70*B15*0.95/10000+3</f>
        <v>58.86</v>
      </c>
      <c r="C20" s="203">
        <f>B20/1000*200</f>
        <v>11.772</v>
      </c>
      <c r="D20" s="16">
        <f>C20+(C20/100*8)</f>
        <v>12.71376</v>
      </c>
      <c r="E20" s="16">
        <f>C20+(C20/100*16)</f>
        <v>13.655520000000001</v>
      </c>
      <c r="F20" s="17">
        <f>C20+(C20/100*32)</f>
        <v>15.53904</v>
      </c>
      <c r="G20" s="15">
        <f>C20-(C20/100*10)</f>
        <v>10.5948</v>
      </c>
      <c r="H20" s="16">
        <f>G20+(G20/100*8)</f>
        <v>11.442383999999999</v>
      </c>
      <c r="I20" s="16">
        <f>G20+(G20/100*16)</f>
        <v>12.289967999999998</v>
      </c>
      <c r="J20" s="17">
        <f>G20+(G20/100*32)</f>
        <v>13.985135999999999</v>
      </c>
      <c r="K20" s="15">
        <f>C20-(G20/100*15)</f>
        <v>10.182780000000001</v>
      </c>
      <c r="L20" s="16">
        <f>K20+(K20/100*8)</f>
        <v>10.9974024</v>
      </c>
      <c r="M20" s="16">
        <f>K20+(K20/100*16)</f>
        <v>11.812024800000001</v>
      </c>
      <c r="N20" s="17">
        <f>K20+(K20/100*32)</f>
        <v>13.441269600000002</v>
      </c>
      <c r="O20" s="15">
        <f>C20-(K20/100*20)</f>
        <v>9.735444000000001</v>
      </c>
      <c r="P20" s="16">
        <f>O20+(O20/100*8)</f>
        <v>10.51427952</v>
      </c>
      <c r="Q20" s="16">
        <f>O20+(O20/100*16)</f>
        <v>11.293115040000002</v>
      </c>
      <c r="R20" s="17">
        <f>O20+(O20/100*32)</f>
        <v>12.850786080000002</v>
      </c>
      <c r="S20" s="15">
        <f>C20-(O20/100*30)</f>
        <v>8.8513668</v>
      </c>
      <c r="T20" s="16">
        <f>S20+(S20/100*8)</f>
        <v>9.559476144</v>
      </c>
      <c r="U20" s="16">
        <f>S20+(S20/100*16)</f>
        <v>10.267585487999998</v>
      </c>
      <c r="V20" s="17">
        <f>S20+(S20/100*32)</f>
        <v>11.683804175999999</v>
      </c>
    </row>
    <row r="21" spans="1:22" ht="24.75" customHeight="1" thickBot="1">
      <c r="A21" s="119"/>
      <c r="B21" s="201">
        <v>160</v>
      </c>
      <c r="C21" s="19"/>
      <c r="D21" s="2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20.25">
      <c r="A22" s="33" t="s">
        <v>10</v>
      </c>
      <c r="B22" s="199">
        <f>40*30*B21*0.95/10000+3</f>
        <v>21.24</v>
      </c>
      <c r="C22" s="11">
        <f>B22/1000*200</f>
        <v>4.247999999999999</v>
      </c>
      <c r="D22" s="12">
        <f>C22+(C22/100*8)</f>
        <v>4.587839999999999</v>
      </c>
      <c r="E22" s="12">
        <f>C22+(C22/100*16)</f>
        <v>4.927679999999999</v>
      </c>
      <c r="F22" s="13">
        <f>C22+(C22/100*32)</f>
        <v>5.607359999999999</v>
      </c>
      <c r="G22" s="11">
        <f>C22-(C22/100*10)</f>
        <v>3.8231999999999995</v>
      </c>
      <c r="H22" s="12">
        <f>G22+(G22/100*8)</f>
        <v>4.129055999999999</v>
      </c>
      <c r="I22" s="12">
        <f>G22+(G22/100*16)</f>
        <v>4.434912</v>
      </c>
      <c r="J22" s="13">
        <f>G22+(G22/100*32)</f>
        <v>5.0466239999999996</v>
      </c>
      <c r="K22" s="11">
        <f>C22-(G22/100*15)</f>
        <v>3.6745199999999993</v>
      </c>
      <c r="L22" s="12">
        <f>K22+(K22/100*8)</f>
        <v>3.968481599999999</v>
      </c>
      <c r="M22" s="12">
        <f>K22+(K22/100*16)</f>
        <v>4.262443199999999</v>
      </c>
      <c r="N22" s="13">
        <f>K22+(K22/100*32)</f>
        <v>4.850366399999999</v>
      </c>
      <c r="O22" s="11">
        <f>C22-(K22/100*20)</f>
        <v>3.5130959999999996</v>
      </c>
      <c r="P22" s="12">
        <f>O22+(O22/100*8)</f>
        <v>3.7941436799999995</v>
      </c>
      <c r="Q22" s="12">
        <f>O22+(O22/100*16)</f>
        <v>4.07519136</v>
      </c>
      <c r="R22" s="13">
        <f>O22+(O22/100*32)</f>
        <v>4.63728672</v>
      </c>
      <c r="S22" s="11">
        <f>C22-(O22/100*30)</f>
        <v>3.1940711999999998</v>
      </c>
      <c r="T22" s="12">
        <f>S22+(S22/100*8)</f>
        <v>3.4495968959999996</v>
      </c>
      <c r="U22" s="12">
        <f>S22+(S22/100*16)</f>
        <v>3.7051225919999995</v>
      </c>
      <c r="V22" s="13">
        <f>S22+(S22/100*32)</f>
        <v>4.216173983999999</v>
      </c>
    </row>
    <row r="23" spans="1:22" ht="20.25">
      <c r="A23" s="34" t="s">
        <v>11</v>
      </c>
      <c r="B23" s="202">
        <f>40*35*B21*0.95/10000+3</f>
        <v>24.28</v>
      </c>
      <c r="C23" s="23">
        <f>B23/1000*200</f>
        <v>4.856</v>
      </c>
      <c r="D23" s="21">
        <f>C23+(C23/100*8)</f>
        <v>5.24448</v>
      </c>
      <c r="E23" s="21">
        <f>C23+(C23/100*16)</f>
        <v>5.63296</v>
      </c>
      <c r="F23" s="22">
        <f>C23+(C23/100*32)</f>
        <v>6.40992</v>
      </c>
      <c r="G23" s="23">
        <f>C23-(C23/100*10)</f>
        <v>4.3704</v>
      </c>
      <c r="H23" s="21">
        <f>G23+(G23/100*8)</f>
        <v>4.720032</v>
      </c>
      <c r="I23" s="21">
        <f>G23+(G23/100*16)</f>
        <v>5.069664</v>
      </c>
      <c r="J23" s="22">
        <f>G23+(G23/100*32)</f>
        <v>5.768928</v>
      </c>
      <c r="K23" s="23">
        <f>C23-(G23/100*15)</f>
        <v>4.2004399999999995</v>
      </c>
      <c r="L23" s="21">
        <f>K23+(K23/100*8)</f>
        <v>4.5364752</v>
      </c>
      <c r="M23" s="21">
        <f>K23+(K23/100*16)</f>
        <v>4.8725103999999995</v>
      </c>
      <c r="N23" s="22">
        <f>K23+(K23/100*32)</f>
        <v>5.544580799999999</v>
      </c>
      <c r="O23" s="23">
        <f>C23-(K23/100*20)</f>
        <v>4.015912</v>
      </c>
      <c r="P23" s="21">
        <f>O23+(O23/100*8)</f>
        <v>4.33718496</v>
      </c>
      <c r="Q23" s="21">
        <f>O23+(O23/100*16)</f>
        <v>4.65845792</v>
      </c>
      <c r="R23" s="22">
        <f>O23+(O23/100*32)</f>
        <v>5.30100384</v>
      </c>
      <c r="S23" s="23">
        <f>C23-(O23/100*30)</f>
        <v>3.6512263999999996</v>
      </c>
      <c r="T23" s="21">
        <f>S23+(S23/100*8)</f>
        <v>3.943324512</v>
      </c>
      <c r="U23" s="21">
        <f>S23+(S23/100*16)</f>
        <v>4.235422624</v>
      </c>
      <c r="V23" s="22">
        <f>S23+(S23/100*32)</f>
        <v>4.819618847999999</v>
      </c>
    </row>
    <row r="24" spans="1:22" ht="20.25">
      <c r="A24" s="34" t="s">
        <v>12</v>
      </c>
      <c r="B24" s="202">
        <f>40*50*B21*0.95/10000+3</f>
        <v>33.4</v>
      </c>
      <c r="C24" s="23">
        <f>B24/1000*200</f>
        <v>6.68</v>
      </c>
      <c r="D24" s="21">
        <f>C24+(C24/100*8)</f>
        <v>7.2143999999999995</v>
      </c>
      <c r="E24" s="21">
        <f>C24+(C24/100*16)</f>
        <v>7.748799999999999</v>
      </c>
      <c r="F24" s="22">
        <f>C24+(C24/100*32)</f>
        <v>8.817599999999999</v>
      </c>
      <c r="G24" s="23">
        <f>C24-(C24/100*10)</f>
        <v>6.012</v>
      </c>
      <c r="H24" s="21">
        <f>G24+(G24/100*8)</f>
        <v>6.492959999999999</v>
      </c>
      <c r="I24" s="21">
        <f>G24+(G24/100*16)</f>
        <v>6.97392</v>
      </c>
      <c r="J24" s="22">
        <f>G24+(G24/100*32)</f>
        <v>7.935839999999999</v>
      </c>
      <c r="K24" s="23">
        <f>C24-(G24/100*15)</f>
        <v>5.7782</v>
      </c>
      <c r="L24" s="21">
        <f>K24+(K24/100*8)</f>
        <v>6.240456</v>
      </c>
      <c r="M24" s="21">
        <f>K24+(K24/100*16)</f>
        <v>6.702712</v>
      </c>
      <c r="N24" s="22">
        <f>K24+(K24/100*32)</f>
        <v>7.627224</v>
      </c>
      <c r="O24" s="23">
        <f>C24-(K24/100*20)</f>
        <v>5.52436</v>
      </c>
      <c r="P24" s="21">
        <f>O24+(O24/100*8)</f>
        <v>5.966308799999999</v>
      </c>
      <c r="Q24" s="21">
        <f>O24+(O24/100*16)</f>
        <v>6.4082576</v>
      </c>
      <c r="R24" s="22">
        <f>O24+(O24/100*32)</f>
        <v>7.2921552</v>
      </c>
      <c r="S24" s="23">
        <f>C24-(O24/100*30)</f>
        <v>5.022691999999999</v>
      </c>
      <c r="T24" s="21">
        <f>S24+(S24/100*8)</f>
        <v>5.424507359999999</v>
      </c>
      <c r="U24" s="21">
        <f>S24+(S24/100*16)</f>
        <v>5.826322719999999</v>
      </c>
      <c r="V24" s="22">
        <f>S24+(S24/100*32)</f>
        <v>6.6299534399999995</v>
      </c>
    </row>
    <row r="25" spans="1:22" ht="20.25">
      <c r="A25" s="34" t="s">
        <v>13</v>
      </c>
      <c r="B25" s="202">
        <f>60*50*B21*0.95/10000+3</f>
        <v>48.6</v>
      </c>
      <c r="C25" s="23">
        <f>B25/1000*200</f>
        <v>9.72</v>
      </c>
      <c r="D25" s="21">
        <f>C25+(C25/100*8)</f>
        <v>10.4976</v>
      </c>
      <c r="E25" s="21">
        <f>C25+(C25/100*16)</f>
        <v>11.275200000000002</v>
      </c>
      <c r="F25" s="22">
        <f>C25+(C25/100*32)</f>
        <v>12.830400000000001</v>
      </c>
      <c r="G25" s="23">
        <f>C25-(C25/100*10)</f>
        <v>8.748000000000001</v>
      </c>
      <c r="H25" s="21">
        <f>G25+(G25/100*8)</f>
        <v>9.447840000000001</v>
      </c>
      <c r="I25" s="21">
        <f>G25+(G25/100*16)</f>
        <v>10.147680000000001</v>
      </c>
      <c r="J25" s="22">
        <f>G25+(G25/100*32)</f>
        <v>11.547360000000001</v>
      </c>
      <c r="K25" s="23">
        <f>C25-(G25/100*15)</f>
        <v>8.4078</v>
      </c>
      <c r="L25" s="21">
        <f>K25+(K25/100*8)</f>
        <v>9.080424</v>
      </c>
      <c r="M25" s="21">
        <f>K25+(K25/100*16)</f>
        <v>9.753048</v>
      </c>
      <c r="N25" s="22">
        <f>K25+(K25/100*32)</f>
        <v>11.098296</v>
      </c>
      <c r="O25" s="23">
        <f>C25-(K25/100*20)</f>
        <v>8.038440000000001</v>
      </c>
      <c r="P25" s="21">
        <f>O25+(O25/100*8)</f>
        <v>8.681515200000002</v>
      </c>
      <c r="Q25" s="21">
        <f>O25+(O25/100*16)</f>
        <v>9.324590400000002</v>
      </c>
      <c r="R25" s="22">
        <f>O25+(O25/100*32)</f>
        <v>10.610740800000002</v>
      </c>
      <c r="S25" s="23">
        <f>C25-(O25/100*30)</f>
        <v>7.308468</v>
      </c>
      <c r="T25" s="21">
        <f>S25+(S25/100*8)</f>
        <v>7.8931454400000005</v>
      </c>
      <c r="U25" s="21">
        <f>S25+(S25/100*16)</f>
        <v>8.47782288</v>
      </c>
      <c r="V25" s="22">
        <f>S25+(S25/100*32)</f>
        <v>9.64717776</v>
      </c>
    </row>
    <row r="26" spans="1:22" ht="21" thickBot="1">
      <c r="A26" s="35" t="s">
        <v>14</v>
      </c>
      <c r="B26" s="200">
        <f>60*70*B21*0.95/10000+3</f>
        <v>66.84</v>
      </c>
      <c r="C26" s="23">
        <f>B26/1000*200</f>
        <v>13.367999999999999</v>
      </c>
      <c r="D26" s="16">
        <f>C26+(C26/100*8)</f>
        <v>14.437439999999999</v>
      </c>
      <c r="E26" s="16">
        <f>C26+(C26/100*16)</f>
        <v>15.506879999999999</v>
      </c>
      <c r="F26" s="17">
        <f>C26+(C26/100*32)</f>
        <v>17.64576</v>
      </c>
      <c r="G26" s="15">
        <f>C26-(C26/100*10)</f>
        <v>12.031199999999998</v>
      </c>
      <c r="H26" s="16">
        <f>G26+(G26/100*8)</f>
        <v>12.993695999999998</v>
      </c>
      <c r="I26" s="16">
        <f>G26+(G26/100*16)</f>
        <v>13.956191999999998</v>
      </c>
      <c r="J26" s="17">
        <f>G26+(G26/100*32)</f>
        <v>15.881183999999998</v>
      </c>
      <c r="K26" s="15">
        <f>C26-(G26/100*15)</f>
        <v>11.56332</v>
      </c>
      <c r="L26" s="16">
        <f>K26+(K26/100*8)</f>
        <v>12.488385599999999</v>
      </c>
      <c r="M26" s="16">
        <f>K26+(K26/100*16)</f>
        <v>13.413451199999999</v>
      </c>
      <c r="N26" s="17">
        <f>K26+(K26/100*32)</f>
        <v>15.263582399999999</v>
      </c>
      <c r="O26" s="15">
        <f>C26-(K26/100*20)</f>
        <v>11.055335999999999</v>
      </c>
      <c r="P26" s="16">
        <f>O26+(O26/100*8)</f>
        <v>11.939762879999998</v>
      </c>
      <c r="Q26" s="16">
        <f>O26+(O26/100*16)</f>
        <v>12.82418976</v>
      </c>
      <c r="R26" s="17">
        <f>O26+(O26/100*32)</f>
        <v>14.593043519999998</v>
      </c>
      <c r="S26" s="15">
        <f>C26-(O26/100*30)</f>
        <v>10.051399199999999</v>
      </c>
      <c r="T26" s="16">
        <f>S26+(S26/100*8)</f>
        <v>10.855511135999999</v>
      </c>
      <c r="U26" s="16">
        <f>S26+(S26/100*16)</f>
        <v>11.659623071999999</v>
      </c>
      <c r="V26" s="17">
        <f>S26+(S26/100*32)</f>
        <v>13.267846943999999</v>
      </c>
    </row>
    <row r="27" spans="1:22" ht="15" thickBot="1">
      <c r="A27" s="36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128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26.25" customHeight="1">
      <c r="A28" s="10"/>
      <c r="B28" s="10"/>
      <c r="C28" s="550" t="s">
        <v>15</v>
      </c>
      <c r="D28" s="550"/>
      <c r="E28" s="551" t="s">
        <v>16</v>
      </c>
      <c r="F28" s="551"/>
      <c r="G28" s="551" t="s">
        <v>17</v>
      </c>
      <c r="H28" s="551"/>
      <c r="I28" s="551" t="s">
        <v>18</v>
      </c>
      <c r="J28" s="551"/>
      <c r="K28" s="552" t="s">
        <v>19</v>
      </c>
      <c r="L28" s="552"/>
      <c r="M28" s="130"/>
      <c r="N28" s="127"/>
      <c r="O28" s="2"/>
      <c r="P28" s="2"/>
      <c r="Q28" s="2"/>
      <c r="R28" s="2"/>
      <c r="S28" s="2"/>
      <c r="T28" s="2"/>
      <c r="U28" s="2"/>
      <c r="V28" s="2"/>
    </row>
    <row r="29" spans="1:22" ht="18.75">
      <c r="A29" s="10" t="s">
        <v>20</v>
      </c>
      <c r="B29" s="10"/>
      <c r="C29" s="38">
        <f>C31+3</f>
        <v>17.4</v>
      </c>
      <c r="D29" s="39"/>
      <c r="E29" s="40"/>
      <c r="F29" s="41">
        <f>F31+3</f>
        <v>16.3</v>
      </c>
      <c r="G29" s="42"/>
      <c r="H29" s="41">
        <f>H31+3</f>
        <v>22</v>
      </c>
      <c r="I29" s="42"/>
      <c r="J29" s="41">
        <f>J31+3</f>
        <v>31.5</v>
      </c>
      <c r="K29" s="42"/>
      <c r="L29" s="41">
        <f>L31+3</f>
        <v>42.9</v>
      </c>
      <c r="M29" s="129"/>
      <c r="N29" s="2"/>
      <c r="O29" s="2"/>
      <c r="P29" s="2"/>
      <c r="Q29" s="2"/>
      <c r="R29" s="2"/>
      <c r="S29" s="2"/>
      <c r="T29" s="2"/>
      <c r="U29" s="2"/>
      <c r="V29" s="2"/>
    </row>
    <row r="30" spans="1:22" ht="18.75">
      <c r="A30" s="10" t="s">
        <v>21</v>
      </c>
      <c r="B30" s="10"/>
      <c r="C30" s="38">
        <f>C32+3</f>
        <v>15.255</v>
      </c>
      <c r="D30" s="43"/>
      <c r="E30" s="2"/>
      <c r="F30" s="38">
        <f>F32+3</f>
        <v>17.2975</v>
      </c>
      <c r="G30" s="44"/>
      <c r="H30" s="38">
        <f>H32+3</f>
        <v>23.14</v>
      </c>
      <c r="I30" s="44"/>
      <c r="J30" s="38">
        <f>J32+3</f>
        <v>33.875</v>
      </c>
      <c r="K30" s="44"/>
      <c r="L30" s="38">
        <f>L32+3</f>
        <v>46.225</v>
      </c>
      <c r="M30" s="10"/>
      <c r="N30" s="2"/>
      <c r="O30" s="2"/>
      <c r="P30" s="2"/>
      <c r="Q30" s="2"/>
      <c r="R30" s="2"/>
      <c r="S30" s="2"/>
      <c r="T30" s="2"/>
      <c r="U30" s="2"/>
      <c r="V30" s="2"/>
    </row>
    <row r="31" spans="1:22" ht="18">
      <c r="A31" s="10" t="s">
        <v>22</v>
      </c>
      <c r="B31" s="10"/>
      <c r="C31" s="38">
        <f>40*30*B4*0.95/10000+3</f>
        <v>14.4</v>
      </c>
      <c r="D31" s="43"/>
      <c r="E31" s="2"/>
      <c r="F31" s="38">
        <f>40*35*B4*0.95/10000</f>
        <v>13.3</v>
      </c>
      <c r="G31" s="45"/>
      <c r="H31" s="38">
        <f>40*50*B4*0.95/10000</f>
        <v>19</v>
      </c>
      <c r="I31" s="45"/>
      <c r="J31" s="38">
        <f>60*50*B4*0.95/10000</f>
        <v>28.5</v>
      </c>
      <c r="K31" s="45"/>
      <c r="L31" s="38">
        <f>60*70*B4*0.95/10000</f>
        <v>39.9</v>
      </c>
      <c r="M31" s="10"/>
      <c r="N31" s="2"/>
      <c r="O31" s="2"/>
      <c r="P31" s="2"/>
      <c r="Q31" s="2"/>
      <c r="R31" s="2"/>
      <c r="S31" s="2"/>
      <c r="T31" s="2"/>
      <c r="U31" s="2"/>
      <c r="V31" s="2"/>
    </row>
    <row r="32" spans="1:22" ht="18.75">
      <c r="A32" s="10" t="s">
        <v>23</v>
      </c>
      <c r="B32" s="10"/>
      <c r="C32" s="38">
        <f>43*30*B4*0.95/10000</f>
        <v>12.255</v>
      </c>
      <c r="D32" s="43"/>
      <c r="E32" s="2"/>
      <c r="F32" s="38">
        <f>43*35*B4*0.95/10000</f>
        <v>14.2975</v>
      </c>
      <c r="G32" s="44"/>
      <c r="H32" s="38">
        <f>40*53*B4*0.95/10000</f>
        <v>20.14</v>
      </c>
      <c r="I32" s="44"/>
      <c r="J32" s="38">
        <f>65*50*B4*0.95/10000</f>
        <v>30.875</v>
      </c>
      <c r="K32" s="44"/>
      <c r="L32" s="38">
        <f>65*70*B4*0.95/10000</f>
        <v>43.225</v>
      </c>
      <c r="M32" s="10"/>
      <c r="N32" s="2"/>
      <c r="O32" s="2"/>
      <c r="P32" s="2"/>
      <c r="Q32" s="2"/>
      <c r="R32" s="2"/>
      <c r="S32" s="2"/>
      <c r="T32" s="2"/>
      <c r="U32" s="2"/>
      <c r="V32" s="2"/>
    </row>
  </sheetData>
  <sheetProtection/>
  <mergeCells count="11">
    <mergeCell ref="C1:F1"/>
    <mergeCell ref="G1:J1"/>
    <mergeCell ref="K1:N1"/>
    <mergeCell ref="O1:R1"/>
    <mergeCell ref="S1:V1"/>
    <mergeCell ref="B4:B8"/>
    <mergeCell ref="C28:D28"/>
    <mergeCell ref="E28:F28"/>
    <mergeCell ref="G28:H28"/>
    <mergeCell ref="I28:J28"/>
    <mergeCell ref="K28:L28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Manager1</cp:lastModifiedBy>
  <cp:lastPrinted>2022-01-14T13:27:13Z</cp:lastPrinted>
  <dcterms:created xsi:type="dcterms:W3CDTF">2013-02-27T05:57:35Z</dcterms:created>
  <dcterms:modified xsi:type="dcterms:W3CDTF">2022-01-14T13:27:17Z</dcterms:modified>
  <cp:category/>
  <cp:version/>
  <cp:contentType/>
  <cp:contentStatus/>
</cp:coreProperties>
</file>